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ПРОГРАММЫ\2018 год\ОТЧЕТЫ\"/>
    </mc:Choice>
  </mc:AlternateContent>
  <bookViews>
    <workbookView xWindow="0" yWindow="0" windowWidth="28800" windowHeight="11835" activeTab="1"/>
  </bookViews>
  <sheets>
    <sheet name="Январь-декабрь" sheetId="2" r:id="rId1"/>
    <sheet name="Отчет за 2018 год" sheetId="1" r:id="rId2"/>
  </sheets>
  <definedNames>
    <definedName name="_xlnm.Print_Titles" localSheetId="1">'Отчет за 2018 год'!$2:$4</definedName>
    <definedName name="_xlnm.Print_Titles" localSheetId="0">'Январь-декабрь'!$2:$4</definedName>
    <definedName name="_xlnm.Print_Area" localSheetId="1">'Отчет за 2018 год'!$A$1:$L$35</definedName>
    <definedName name="_xlnm.Print_Area" localSheetId="0">'Январь-декабрь'!$A$1:$E$257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C28" i="1"/>
  <c r="F27" i="1"/>
  <c r="E27" i="1"/>
  <c r="D27" i="1"/>
  <c r="C27" i="1"/>
  <c r="F26" i="1"/>
  <c r="E26" i="1"/>
  <c r="D26" i="1"/>
  <c r="C26" i="1"/>
  <c r="F22" i="1"/>
  <c r="E22" i="1"/>
  <c r="D22" i="1"/>
  <c r="C22" i="1"/>
  <c r="F20" i="1"/>
  <c r="E20" i="1"/>
  <c r="D20" i="1"/>
  <c r="C20" i="1"/>
  <c r="F18" i="1"/>
  <c r="E18" i="1"/>
  <c r="D18" i="1"/>
  <c r="C18" i="1"/>
  <c r="F16" i="1"/>
  <c r="E16" i="1"/>
  <c r="D16" i="1"/>
  <c r="C16" i="1"/>
  <c r="F15" i="1"/>
  <c r="E15" i="1"/>
  <c r="D15" i="1"/>
  <c r="C15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N7" i="1"/>
  <c r="F7" i="1"/>
  <c r="E7" i="1"/>
  <c r="N6" i="1"/>
  <c r="F6" i="1"/>
  <c r="E6" i="1"/>
  <c r="D7" i="1"/>
  <c r="C7" i="1"/>
  <c r="D6" i="1"/>
  <c r="C6" i="1"/>
  <c r="N34" i="1" l="1"/>
  <c r="N33" i="1"/>
  <c r="N32" i="1"/>
  <c r="N31" i="1"/>
  <c r="N30" i="1"/>
  <c r="N27" i="1"/>
  <c r="N22" i="1"/>
  <c r="N20" i="1"/>
  <c r="N18" i="1"/>
  <c r="N16" i="1"/>
  <c r="N15" i="1"/>
  <c r="N13" i="1"/>
  <c r="N12" i="1"/>
  <c r="N11" i="1"/>
  <c r="N10" i="1"/>
  <c r="N9" i="1"/>
  <c r="E276" i="2" l="1"/>
  <c r="D276" i="2"/>
  <c r="E274" i="2"/>
  <c r="E275" i="2" s="1"/>
  <c r="D274" i="2"/>
  <c r="E272" i="2"/>
  <c r="D272" i="2"/>
  <c r="E270" i="2"/>
  <c r="D270" i="2"/>
  <c r="E268" i="2"/>
  <c r="D268" i="2"/>
  <c r="E266" i="2"/>
  <c r="D266" i="2"/>
  <c r="E264" i="2"/>
  <c r="E278" i="2" s="1"/>
  <c r="D264" i="2"/>
  <c r="D278" i="2" s="1"/>
  <c r="D260" i="2"/>
  <c r="E244" i="2"/>
  <c r="D244" i="2"/>
  <c r="E242" i="2"/>
  <c r="E241" i="2" s="1"/>
  <c r="D242" i="2"/>
  <c r="E237" i="2"/>
  <c r="D237" i="2"/>
  <c r="E233" i="2"/>
  <c r="D233" i="2"/>
  <c r="E229" i="2"/>
  <c r="D229" i="2"/>
  <c r="E225" i="2"/>
  <c r="D225" i="2"/>
  <c r="E221" i="2"/>
  <c r="D221" i="2"/>
  <c r="E217" i="2"/>
  <c r="D217" i="2"/>
  <c r="E213" i="2"/>
  <c r="D213" i="2"/>
  <c r="E209" i="2"/>
  <c r="D209" i="2"/>
  <c r="E205" i="2"/>
  <c r="D205" i="2"/>
  <c r="E204" i="2"/>
  <c r="D204" i="2"/>
  <c r="E203" i="2"/>
  <c r="E243" i="2" s="1"/>
  <c r="D203" i="2"/>
  <c r="D243" i="2" s="1"/>
  <c r="E202" i="2"/>
  <c r="D202" i="2"/>
  <c r="E201" i="2"/>
  <c r="E199" i="2"/>
  <c r="D199" i="2"/>
  <c r="E198" i="2"/>
  <c r="D198" i="2"/>
  <c r="E197" i="2"/>
  <c r="D197" i="2"/>
  <c r="E196" i="2"/>
  <c r="D196" i="2"/>
  <c r="E192" i="2"/>
  <c r="D192" i="2"/>
  <c r="E191" i="2"/>
  <c r="D191" i="2"/>
  <c r="E190" i="2"/>
  <c r="D190" i="2"/>
  <c r="E189" i="2"/>
  <c r="E188" i="2" s="1"/>
  <c r="D189" i="2"/>
  <c r="D188" i="2" s="1"/>
  <c r="D186" i="2"/>
  <c r="E179" i="2"/>
  <c r="D179" i="2"/>
  <c r="E175" i="2"/>
  <c r="D175" i="2"/>
  <c r="E171" i="2"/>
  <c r="D171" i="2"/>
  <c r="E170" i="2"/>
  <c r="E186" i="2" s="1"/>
  <c r="D170" i="2"/>
  <c r="E169" i="2"/>
  <c r="E185" i="2" s="1"/>
  <c r="D169" i="2"/>
  <c r="D185" i="2" s="1"/>
  <c r="E168" i="2"/>
  <c r="E167" i="2" s="1"/>
  <c r="D168" i="2"/>
  <c r="D167" i="2" s="1"/>
  <c r="D165" i="2"/>
  <c r="D163" i="2"/>
  <c r="D162" i="2" s="1"/>
  <c r="F162" i="2" s="1"/>
  <c r="E158" i="2"/>
  <c r="D158" i="2"/>
  <c r="E157" i="2"/>
  <c r="E165" i="2" s="1"/>
  <c r="D157" i="2"/>
  <c r="E156" i="2"/>
  <c r="E164" i="2" s="1"/>
  <c r="D156" i="2"/>
  <c r="D164" i="2" s="1"/>
  <c r="E155" i="2"/>
  <c r="E154" i="2" s="1"/>
  <c r="D155" i="2"/>
  <c r="D154" i="2" s="1"/>
  <c r="D152" i="2"/>
  <c r="D150" i="2"/>
  <c r="E144" i="2"/>
  <c r="D144" i="2"/>
  <c r="E139" i="2"/>
  <c r="D139" i="2"/>
  <c r="E135" i="2"/>
  <c r="D135" i="2"/>
  <c r="E134" i="2"/>
  <c r="D134" i="2"/>
  <c r="E133" i="2"/>
  <c r="E151" i="2" s="1"/>
  <c r="D133" i="2"/>
  <c r="D151" i="2" s="1"/>
  <c r="D248" i="2" s="1"/>
  <c r="E132" i="2"/>
  <c r="D132" i="2"/>
  <c r="E131" i="2"/>
  <c r="D131" i="2"/>
  <c r="E130" i="2"/>
  <c r="D130" i="2"/>
  <c r="E126" i="2"/>
  <c r="D126" i="2"/>
  <c r="E122" i="2"/>
  <c r="D122" i="2"/>
  <c r="E121" i="2"/>
  <c r="D121" i="2"/>
  <c r="E120" i="2"/>
  <c r="E150" i="2" s="1"/>
  <c r="D120" i="2"/>
  <c r="E119" i="2"/>
  <c r="D119" i="2"/>
  <c r="E118" i="2"/>
  <c r="D118" i="2"/>
  <c r="E114" i="2"/>
  <c r="D114" i="2"/>
  <c r="E113" i="2"/>
  <c r="E152" i="2" s="1"/>
  <c r="D113" i="2"/>
  <c r="E112" i="2"/>
  <c r="D112" i="2"/>
  <c r="E111" i="2"/>
  <c r="D111" i="2"/>
  <c r="E100" i="2"/>
  <c r="D100" i="2"/>
  <c r="E99" i="2"/>
  <c r="D99" i="2"/>
  <c r="E98" i="2"/>
  <c r="D98" i="2"/>
  <c r="E97" i="2"/>
  <c r="D97" i="2"/>
  <c r="E96" i="2"/>
  <c r="D96" i="2"/>
  <c r="E92" i="2"/>
  <c r="D92" i="2"/>
  <c r="T89" i="2"/>
  <c r="T88" i="2"/>
  <c r="E87" i="2"/>
  <c r="D87" i="2"/>
  <c r="T84" i="2"/>
  <c r="T83" i="2"/>
  <c r="E82" i="2"/>
  <c r="D82" i="2"/>
  <c r="E81" i="2"/>
  <c r="D81" i="2"/>
  <c r="E80" i="2"/>
  <c r="D80" i="2"/>
  <c r="E79" i="2"/>
  <c r="E106" i="2" s="1"/>
  <c r="D79" i="2"/>
  <c r="E78" i="2"/>
  <c r="D78" i="2"/>
  <c r="D77" i="2"/>
  <c r="E73" i="2"/>
  <c r="D73" i="2"/>
  <c r="E72" i="2"/>
  <c r="D72" i="2"/>
  <c r="E71" i="2"/>
  <c r="D71" i="2"/>
  <c r="E70" i="2"/>
  <c r="E69" i="2" s="1"/>
  <c r="D70" i="2"/>
  <c r="D69" i="2" s="1"/>
  <c r="E65" i="2"/>
  <c r="D65" i="2"/>
  <c r="E60" i="2"/>
  <c r="D60" i="2"/>
  <c r="E59" i="2"/>
  <c r="E108" i="2" s="1"/>
  <c r="D59" i="2"/>
  <c r="D108" i="2" s="1"/>
  <c r="E58" i="2"/>
  <c r="E107" i="2" s="1"/>
  <c r="E248" i="2" s="1"/>
  <c r="D58" i="2"/>
  <c r="D107" i="2" s="1"/>
  <c r="E57" i="2"/>
  <c r="D57" i="2"/>
  <c r="E56" i="2"/>
  <c r="F56" i="2" s="1"/>
  <c r="D56" i="2"/>
  <c r="E51" i="2"/>
  <c r="D51" i="2"/>
  <c r="E50" i="2"/>
  <c r="D50" i="2"/>
  <c r="E49" i="2"/>
  <c r="F8" i="2" s="1"/>
  <c r="D49" i="2"/>
  <c r="D106" i="2" s="1"/>
  <c r="E48" i="2"/>
  <c r="D48" i="2"/>
  <c r="D105" i="2" s="1"/>
  <c r="E47" i="2"/>
  <c r="D47" i="2"/>
  <c r="E44" i="2"/>
  <c r="D44" i="2"/>
  <c r="E43" i="2"/>
  <c r="D43" i="2"/>
  <c r="G39" i="2"/>
  <c r="G38" i="2"/>
  <c r="E38" i="2"/>
  <c r="D38" i="2"/>
  <c r="G35" i="2"/>
  <c r="G34" i="2"/>
  <c r="E34" i="2"/>
  <c r="D34" i="2"/>
  <c r="G31" i="2"/>
  <c r="G30" i="2"/>
  <c r="E30" i="2"/>
  <c r="D30" i="2"/>
  <c r="E29" i="2"/>
  <c r="D29" i="2"/>
  <c r="E28" i="2"/>
  <c r="D28" i="2"/>
  <c r="E27" i="2"/>
  <c r="E26" i="2" s="1"/>
  <c r="D27" i="2"/>
  <c r="D26" i="2" s="1"/>
  <c r="F24" i="2"/>
  <c r="E22" i="2"/>
  <c r="D22" i="2"/>
  <c r="E21" i="2"/>
  <c r="D21" i="2"/>
  <c r="E20" i="2"/>
  <c r="D20" i="2"/>
  <c r="E19" i="2"/>
  <c r="D19" i="2"/>
  <c r="D18" i="2" s="1"/>
  <c r="E18" i="2"/>
  <c r="E14" i="2"/>
  <c r="D14" i="2"/>
  <c r="D261" i="2" s="1"/>
  <c r="E10" i="2"/>
  <c r="D10" i="2"/>
  <c r="E9" i="2"/>
  <c r="E45" i="2" s="1"/>
  <c r="D9" i="2"/>
  <c r="D45" i="2" s="1"/>
  <c r="E8" i="2"/>
  <c r="D8" i="2"/>
  <c r="F7" i="2"/>
  <c r="E7" i="2"/>
  <c r="D7" i="2"/>
  <c r="E6" i="2"/>
  <c r="D6" i="2"/>
  <c r="D249" i="2" l="1"/>
  <c r="E77" i="2"/>
  <c r="E149" i="2"/>
  <c r="E148" i="2" s="1"/>
  <c r="E110" i="2"/>
  <c r="D273" i="2"/>
  <c r="F6" i="2"/>
  <c r="D201" i="2"/>
  <c r="E269" i="2"/>
  <c r="E277" i="2"/>
  <c r="D104" i="2"/>
  <c r="F104" i="2" s="1"/>
  <c r="E261" i="2"/>
  <c r="E247" i="2"/>
  <c r="E42" i="2"/>
  <c r="E105" i="2"/>
  <c r="E104" i="2" s="1"/>
  <c r="G104" i="2" s="1"/>
  <c r="D55" i="2"/>
  <c r="D149" i="2"/>
  <c r="D148" i="2" s="1"/>
  <c r="D269" i="2" s="1"/>
  <c r="D110" i="2"/>
  <c r="D184" i="2"/>
  <c r="D183" i="2" s="1"/>
  <c r="F183" i="2" s="1"/>
  <c r="D241" i="2"/>
  <c r="D262" i="2"/>
  <c r="E267" i="2"/>
  <c r="D277" i="2"/>
  <c r="E249" i="2"/>
  <c r="D247" i="2"/>
  <c r="D42" i="2"/>
  <c r="D267" i="2"/>
  <c r="D271" i="2"/>
  <c r="D275" i="2"/>
  <c r="E163" i="2"/>
  <c r="E162" i="2" s="1"/>
  <c r="G162" i="2" s="1"/>
  <c r="E184" i="2"/>
  <c r="E183" i="2" s="1"/>
  <c r="G183" i="2" s="1"/>
  <c r="E55" i="2"/>
  <c r="F55" i="2" s="1"/>
  <c r="D265" i="2" l="1"/>
  <c r="D258" i="2"/>
  <c r="F42" i="2"/>
  <c r="D246" i="2"/>
  <c r="D245" i="2" s="1"/>
  <c r="E273" i="2"/>
  <c r="E271" i="2"/>
  <c r="F246" i="2"/>
  <c r="E246" i="2"/>
  <c r="E245" i="2" s="1"/>
  <c r="E265" i="2"/>
  <c r="E258" i="2"/>
  <c r="G42" i="2"/>
  <c r="G246" i="2" s="1"/>
  <c r="D259" i="2" l="1"/>
  <c r="F245" i="2"/>
  <c r="D279" i="2"/>
  <c r="E259" i="2"/>
  <c r="G245" i="2"/>
  <c r="E279" i="2"/>
  <c r="M26" i="1" l="1"/>
  <c r="M27" i="1"/>
  <c r="M28" i="1"/>
  <c r="M29" i="1"/>
  <c r="N29" i="1" s="1"/>
  <c r="M30" i="1"/>
  <c r="M31" i="1"/>
  <c r="M32" i="1"/>
  <c r="M33" i="1"/>
  <c r="M34" i="1"/>
  <c r="M24" i="1" l="1"/>
  <c r="M6" i="1"/>
  <c r="M7" i="1"/>
  <c r="M9" i="1"/>
  <c r="M10" i="1"/>
  <c r="M11" i="1"/>
  <c r="M12" i="1"/>
  <c r="M13" i="1"/>
  <c r="M15" i="1"/>
  <c r="M16" i="1"/>
  <c r="M18" i="1"/>
  <c r="M20" i="1"/>
  <c r="M22" i="1"/>
  <c r="M23" i="1"/>
</calcChain>
</file>

<file path=xl/sharedStrings.xml><?xml version="1.0" encoding="utf-8"?>
<sst xmlns="http://schemas.openxmlformats.org/spreadsheetml/2006/main" count="447" uniqueCount="164">
  <si>
    <t>%</t>
  </si>
  <si>
    <t>2. 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</t>
  </si>
  <si>
    <t>1. Отношение среднего балла ЕГЭ (в расчёте на 1 предмет) в 10% школ с лучшими результатами ЕГЭ к среднему баллу ЕГЭ (в расчёте на один предмет) в 10% с худшими результатами  ЕГЭ</t>
  </si>
  <si>
    <t>1. Проведение мониторинга качества образовательного результата</t>
  </si>
  <si>
    <t>Обеспечение доступности качественного  общего образования, соответствующего требованиям развития экономики Волховского района, современным потребностям общества и каждого гражданина</t>
  </si>
  <si>
    <t>Подпрограмма 6. "Развитие системы оценки качества образования и информационной прозрачности системы образования Волховского муниципального района"</t>
  </si>
  <si>
    <t>1. Увеличение численности детей от 6 до 17 лет (включительно), зарегистрированных на территории Волховского муниципального рйона, охваченных организованными формами  оздоровления и отдыха (в общей численности детей 6-17 лет, зарегистрированных на территории Волховского муниципального района)</t>
  </si>
  <si>
    <t>1. Обеспечение отдыха, оздоровления, занятости детей, подростков и молодежи</t>
  </si>
  <si>
    <t>Создание условий для устойчивого развития системы воспитания и дополнительного образования детей, обеспечение её современного качества, доступности и эффективности, для эффективного оздоровления и полноценного отдыха детей и подростков, эффективной организации их занятости в свободное от учёбы время</t>
  </si>
  <si>
    <t>Подпрограмма 5. "Развитие системы отдыха, оздоровления, занятости детей, подростков и молодёжи Волховского муниципального района"</t>
  </si>
  <si>
    <t>1. Доля педагогов в системе общего образования в возрасте до 30 лет (от общей численности  учителей общеобразовательных организаций Волховского муниципального района)</t>
  </si>
  <si>
    <t>1. Развитие кадрового потенциала системы дошкольного, общего и дополнительного образования</t>
  </si>
  <si>
    <t>Формирование устойчивой кадровой политики в сфере образования, способствующей инновационному развитию муниципальной системы образования</t>
  </si>
  <si>
    <t>Подпрограмма 4. "Развитие кадрового потенциала социальной сферы Волховсокого муниципального района"</t>
  </si>
  <si>
    <t xml:space="preserve">2. Создание для 100% детей, посещающих учреждения дополнительного образования, условий,  соответствующих современным требованиям и нормам
</t>
  </si>
  <si>
    <t>3. Развитие инфраструктуры дополнительного образования детей</t>
  </si>
  <si>
    <t>1. Доля детей и молодёжи в возрасте от 5 до 18 лет, охваченных образовательными программами дополнительного образования детей (в общей численности детей и молодёжи 5-18 лет)</t>
  </si>
  <si>
    <t>1. Реализация программ дополнительного образования детей
2. Содействие развитию дополнительного образования детей</t>
  </si>
  <si>
    <t>Подпрограмма 3. "Развитие дополнительного образования детей Волховского муниципального района"</t>
  </si>
  <si>
    <t>5. Создание для 100% детей, посещающих общеобразовательные учреждения, условий,  соответствующих современным требованиям и нормам</t>
  </si>
  <si>
    <t>4. Развитие инфраструктуры общего образования.</t>
  </si>
  <si>
    <t>4. Создание условий для 100% охвата горячим питанием школьников</t>
  </si>
  <si>
    <t>3. Организация питания учащихся</t>
  </si>
  <si>
    <t>3. Доля обучающихся 7-11 классов, принявших участие в муниципальном этапе  Всероссийской олимпиады школьников (в общей численности обучающихся 7 - 11 классов)</t>
  </si>
  <si>
    <t>2. Содействие развитию общего образования</t>
  </si>
  <si>
    <t>2. Удельный вес численности обучающихся в образовательных организациях общего образования, обучающихся в соответствии с новыми федеральными государственными образовательными стандартами (в общей численности обучающихся в организацих общего образования)</t>
  </si>
  <si>
    <t>1. Удельный вес численности детей и молодёжи 5-18 лет, получающих образование  по программам начального общего, основного общего и среднего общего образования в общеобразовательных организациях  (в общей численности  детей и молодёжи 5 - 18 лет)</t>
  </si>
  <si>
    <t>1. Реализация образовательных программ общего образования</t>
  </si>
  <si>
    <t>Подпрограмма 2. "Развитие начального общего, основного общего и среднего общего образования  детей Волховского муниципального района"</t>
  </si>
  <si>
    <t>2. Создание для 100% детей, посещающих дошкольные учреждения, условий,  соответствующих современным требованиям и нормам</t>
  </si>
  <si>
    <t>3. Развитие инфраструктуры дошкольного образования</t>
  </si>
  <si>
    <t xml:space="preserve">1. Доля детей дошкольного возраста, получающих образование по программам дошкольного образования (от числа детей дошкольного возраста, нуждающихся в этой услуге) </t>
  </si>
  <si>
    <t xml:space="preserve">1. Реализация образовательных программ дошкольного образования.
2. Выплата компенсаций части родительской платы  за содержание ребенка в дошкольном учреждении. </t>
  </si>
  <si>
    <t>Создание  в системе дошкольного образования равных возможностей для получения качественного образования</t>
  </si>
  <si>
    <t>Подпрограмма 1. "Развитие дошкольного образования  детей Волховского муниципального района"</t>
  </si>
  <si>
    <t>Iэ</t>
  </si>
  <si>
    <t>Iр</t>
  </si>
  <si>
    <t>Другие источники</t>
  </si>
  <si>
    <t>Бюджет  района,  поселения</t>
  </si>
  <si>
    <t xml:space="preserve">Бюджет района, поселения </t>
  </si>
  <si>
    <t>Уровень</t>
  </si>
  <si>
    <t>Эффективность</t>
  </si>
  <si>
    <t>Результативность</t>
  </si>
  <si>
    <t>Оценка базового значения показателя (на начало реализации подпрограммы)</t>
  </si>
  <si>
    <t>Единица измерения</t>
  </si>
  <si>
    <t>Количественные или качественные целевые показатели, характеризующие достижение целей и решение задач</t>
  </si>
  <si>
    <t>Основные мероприятия, направленные на реализацию задачи</t>
  </si>
  <si>
    <t xml:space="preserve">Фактический объем финансирования на решение данной  задачи (тыс. руб.)  </t>
  </si>
  <si>
    <t>Планируемый объём фнансирования на решение данной задачи (тыс.руб.)</t>
  </si>
  <si>
    <t>Задачи, направленные на достижение цели</t>
  </si>
  <si>
    <t>№</t>
  </si>
  <si>
    <t>Оценка результатов реализации муниципальной программы "Современное образование в Волховском муниципальном районе" за 2018 год</t>
  </si>
  <si>
    <t>Планируемое значение показателя на 2018 год</t>
  </si>
  <si>
    <t>Достигнутое значение показателя за 2018 год</t>
  </si>
  <si>
    <t>3. Доля образовательных учреждений, осуществляющих образовательную деятельность, охваченных мероприятиями независимой оценки качества образования</t>
  </si>
  <si>
    <t>Обеспечение временного проживания  в арендуемых жилых помещениях детей-сирот и детей, оставшихся без попечения родителей, и лиц из числа детей-сирот, и детей, оставшихся без попечения роди-телей</t>
  </si>
  <si>
    <t>Обеспечение бесплатного проезда детей-сирот и детей, оставшихся без попечения родителей, обучающихся за счет средств районного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</si>
  <si>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</si>
  <si>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Улучшение условий проживания детей-сирот, и детей, оставшихся без попечения родителей, лиц из их числа путем проведения текущего ремонта жилых помещений</t>
  </si>
  <si>
    <t>Выплата денежных средств на содержание детей-сирот и детей, оставшихся без попечения родителей, семей опекунов (попечителей) и приемным семьям</t>
  </si>
  <si>
    <t>Освобождение от платы за наем, содержание и ремонт жилого помещения, коммунальные услуги,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</t>
  </si>
  <si>
    <t>Подготовка граждан, желающих принять на воспитание в свою семью ребенка, оставшегося без попечения родителей</t>
  </si>
  <si>
    <t>Выплата единовременного пособия семьям при всех формах устройства детей, лишенных родительского попечения, в семью</t>
  </si>
  <si>
    <t>Выплата вознаграждения приемным родителям (родителю)</t>
  </si>
  <si>
    <t>Подпрограмма 7. "Реализация гарантий для детей-сирот и детей, оставшихся без попечения родителей"</t>
  </si>
  <si>
    <t>1. Реализация гарантий для детей-сирот и детей, оставшихся без попечения родителей</t>
  </si>
  <si>
    <t>Оказание мер социальной поддержки детям-сиротам и детям, оставшимся без попечения родителей, лицам из их числа</t>
  </si>
  <si>
    <t>Обеспечение развития семейных форм устройства детей-сирот и детей, оставшихся без попечения родителей</t>
  </si>
  <si>
    <t xml:space="preserve"> Оперативный (годовой) отчет о выполнении муниципальной программы Волховского муниципального района "Современное образование в Волховском муниципальном районе» за январь-декабрь 2018 года</t>
  </si>
  <si>
    <t>Мероприиятия по реалзации программы</t>
  </si>
  <si>
    <t>Источники финансирования</t>
  </si>
  <si>
    <t>Объем финансирования на 2018 год, тыс.рублей</t>
  </si>
  <si>
    <t>Профинансировано, тыс.рублей</t>
  </si>
  <si>
    <t>1. Основное мероприятие "Реализация образовательных программ дошкольного образования"</t>
  </si>
  <si>
    <t>Итого</t>
  </si>
  <si>
    <t>Бюджет ВМР</t>
  </si>
  <si>
    <t>Бюджет ЛО</t>
  </si>
  <si>
    <t>Прочие источники</t>
  </si>
  <si>
    <t>1.1</t>
  </si>
  <si>
    <t>Расходы на обеспечение деятельности муниципального казённого учреждения</t>
  </si>
  <si>
    <t>1.2</t>
  </si>
  <si>
    <t>Предоставление муниципальным бюджетным учреждениям субсидий на выполнение подпрограммы "Развитие дошкольного образования детей Волховского муниципального района"</t>
  </si>
  <si>
    <t>2. Основное мероприятие "Выплата компенсаций части родительской платы  за содержание ребенка в дошкольном учреждении"</t>
  </si>
  <si>
    <t>2.1</t>
  </si>
  <si>
    <t>Выплата компенсаций части родительской платы  за содержание ребенка в дошкольном учреждении</t>
  </si>
  <si>
    <t>3. Основное мероприятие "Развитие инфраструктуры дошкольного образования"</t>
  </si>
  <si>
    <t>3.1</t>
  </si>
  <si>
    <t>Укрепление материально-технической базы учреждений дошкольного образования</t>
  </si>
  <si>
    <t>умтб+дс8</t>
  </si>
  <si>
    <t>3.2</t>
  </si>
  <si>
    <t xml:space="preserve">Строительство и ремонт объектов для организации дошкольного образования </t>
  </si>
  <si>
    <t>3.3</t>
  </si>
  <si>
    <t>Создание безопасных условий в образоватльных учреждениях</t>
  </si>
  <si>
    <t>Итого по подпрограмме "Развитие дошкольного образования детей Волховского мунциипального района</t>
  </si>
  <si>
    <t>1. Основное мероприятие "Реализация образовательных программ общего образования"</t>
  </si>
  <si>
    <t>Предоставление муниципальным бюджетным учреждениям субсидий на выполнение подпрограммы "Развитие начального общего, основного общего и среднего общего образования детей в Волховском муниципальном районе"</t>
  </si>
  <si>
    <t>2. Основное мероприятие "Содействие развитию общего образования"</t>
  </si>
  <si>
    <t>Бюджет РФ</t>
  </si>
  <si>
    <t>Обновление содержания общего образования, создание современной образовательной среды и развитие сети</t>
  </si>
  <si>
    <t>стсош</t>
  </si>
  <si>
    <t>2.2</t>
  </si>
  <si>
    <t>Развитие воспитательного потенциала системы общего образования</t>
  </si>
  <si>
    <t>3. Основное мероприятие "Организация питания учащихся"</t>
  </si>
  <si>
    <t>Организация питания учащихся</t>
  </si>
  <si>
    <t>4. Основное мероприятие "Развитие инфраструктуры общего образования"</t>
  </si>
  <si>
    <t>4.1</t>
  </si>
  <si>
    <t>Укрепление материально-технической базы общеобразовательных учреждений</t>
  </si>
  <si>
    <t>4.2</t>
  </si>
  <si>
    <t xml:space="preserve">Строительство и ремонт объектов для организации начального общего, основного общего и среднего общего  образования </t>
  </si>
  <si>
    <t>ап+спорт в селе+реновация</t>
  </si>
  <si>
    <t>реновация+спорт в селе</t>
  </si>
  <si>
    <t>спорт в селе</t>
  </si>
  <si>
    <t>4.3</t>
  </si>
  <si>
    <t>Создание безопасных условий в образовательных учреждениях</t>
  </si>
  <si>
    <t>5. Основное мероприятие "Организация отдыха и оздоровления детей и подростков"</t>
  </si>
  <si>
    <t>5.1</t>
  </si>
  <si>
    <t>Организация отдыха и оздоровления детей и подростков</t>
  </si>
  <si>
    <t>Итого по подпрограмме "Развитие начального общего, основного общего и среднего общего образования детей в Волховском муниципальном районе</t>
  </si>
  <si>
    <t>1. Основное мероприятие "Реализация программ дополнительного образования детей"</t>
  </si>
  <si>
    <t>Предоставление муниципальным бюджетным учреждениям субсидий на выполнение подпрограммы "Развитие дополнительного  образования детей Волховского муниципального района"</t>
  </si>
  <si>
    <t>2. Основное мероприятие "Содействие развитию дополнительного образования детей"</t>
  </si>
  <si>
    <t>Развитие воспитательного потенциала системы дополнительного образования</t>
  </si>
  <si>
    <t>Развитие системы дополнительного образования</t>
  </si>
  <si>
    <t>3. Основное мероприятие "Развитие инфраструктуры дополнительного образования детей"</t>
  </si>
  <si>
    <t>Укрепление материально-тенической базы учреждений дополнительного образования</t>
  </si>
  <si>
    <t>Строительство и ремонт объектов для организации дополнительного образования детей</t>
  </si>
  <si>
    <t>доступная среда</t>
  </si>
  <si>
    <t>Итого по подпрограмме "Развитие дополнительного образования в Волховском муниципальном районе</t>
  </si>
  <si>
    <t>Подпрограмма 4. "Развитие кадрового потенциала социальной сферы Волховсокго муниципального района"</t>
  </si>
  <si>
    <t>1. Основное мероприятие "Развитие кадрового потенциала системы дошкольного, общего и дополнительного образования"</t>
  </si>
  <si>
    <t>Развитие кадрового потенциала системы дошкольного, общего и дополнительного образования</t>
  </si>
  <si>
    <t>Итого по подпрограмме "Развитие кадрового потенциала системы социальной сферы Волховского муниципального района"</t>
  </si>
  <si>
    <t>1. Основное мероприятие "Обеспечение отдыха, оздоровления, занятости детей, подростков и молодежи"</t>
  </si>
  <si>
    <t>Организация работы оздоровительных лагерей с дневным (круглосуточным) пребыванием на базе образовательных учреждений</t>
  </si>
  <si>
    <t>Развитие разнообразных форм отдыха и занятости детей и подростков</t>
  </si>
  <si>
    <t>1.3</t>
  </si>
  <si>
    <t>Организация занятости подростков и молодёжи в каникулярное время</t>
  </si>
  <si>
    <t>Итого по подпрограмме "Развитие системы отдыха, оздоровления, занятости детей, подростков, молодёжи Волховского муниципального района"</t>
  </si>
  <si>
    <t>1. 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</si>
  <si>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</si>
  <si>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Итого по подпрограмме "Развитие системы оценки качества образования и информационной прозрачности системы образования Волховского муниципального района"</t>
  </si>
  <si>
    <t>1. Основное мероприятие "Реализация гарантий для детей-сирот и детей, оставшихся без попечения родителей"</t>
  </si>
  <si>
    <t>1.2.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</si>
  <si>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</si>
  <si>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1.3.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</si>
  <si>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</si>
  <si>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1.4.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</si>
  <si>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</si>
  <si>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1.5.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</si>
  <si>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</si>
  <si>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1.6.</t>
  </si>
  <si>
    <t>1.7.</t>
  </si>
  <si>
    <t>Выплата единовременного пособия при всех формах устройства детей, лишенных родительского попечения, в семью</t>
  </si>
  <si>
    <t>1.8.</t>
  </si>
  <si>
    <t>Организация выплаты вознаграждения, причитающегося приемным родителям</t>
  </si>
  <si>
    <t>1.9.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</si>
  <si>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</si>
  <si>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Итого по подпрограмме  "Реализация гарантий для детей-сирот и детей, оставшихся без попечения родителей"</t>
  </si>
  <si>
    <t>Итого по программе "Современное образование в Волховском муниципальном районе на 2014 - 2020 годы"</t>
  </si>
  <si>
    <t>Председатель Комитета по образованию</t>
  </si>
  <si>
    <t>Ю.Н.Мельникова</t>
  </si>
  <si>
    <t>Исп. Уварова П.А. 732-44</t>
  </si>
  <si>
    <t xml:space="preserve">депутаты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</si>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</sst>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3" fillId="0" borderId="0" xfId="0" applyNumberFormat="1" applyFont="1"/>
    <xf numFmtId="4" fontId="4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0" xfId="0" applyNumberFormat="1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9" fillId="0" borderId="0" xfId="0" applyFont="1"/>
    <xf numFmtId="0" fontId="17" fillId="0" borderId="0" xfId="0" applyFo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164" fontId="9" fillId="0" borderId="0" xfId="0" applyNumberFormat="1" applyFont="1"/>
    <xf numFmtId="0" fontId="20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4" fontId="21" fillId="0" borderId="0" xfId="0" applyNumberFormat="1" applyFont="1"/>
    <xf numFmtId="0" fontId="2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21" fillId="0" borderId="0" xfId="0" applyFont="1"/>
    <xf numFmtId="164" fontId="7" fillId="4" borderId="1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0" fontId="20" fillId="3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0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164" fontId="24" fillId="4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6" fillId="0" borderId="0" xfId="0" applyNumberFormat="1" applyFont="1"/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7" borderId="0" xfId="0" applyNumberFormat="1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Fill="1" applyBorder="1"/>
    <xf numFmtId="0" fontId="26" fillId="0" borderId="0" xfId="0" applyFont="1"/>
    <xf numFmtId="3" fontId="3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279"/>
  <sheetViews>
    <sheetView view="pageBreakPreview" topLeftCell="A223" zoomScaleNormal="100" zoomScaleSheetLayoutView="100" workbookViewId="0">
      <selection activeCell="I241" sqref="I241"/>
    </sheetView>
  </sheetViews>
  <sheetFormatPr defaultRowHeight="15" x14ac:dyDescent="0.25"/>
  <cols>
    <col min="1" max="1" width="6.5703125" style="101" customWidth="1"/>
    <col min="2" max="2" width="40.7109375" style="92" customWidth="1"/>
    <col min="3" max="3" width="18.7109375" style="93" customWidth="1"/>
    <col min="4" max="4" width="15.7109375" style="106" customWidth="1"/>
    <col min="5" max="5" width="18.5703125" style="106" customWidth="1"/>
    <col min="6" max="8" width="11.7109375" style="48" bestFit="1" customWidth="1"/>
  </cols>
  <sheetData>
    <row r="1" spans="1:8" s="4" customFormat="1" ht="70.5" customHeight="1" x14ac:dyDescent="0.25">
      <c r="A1" s="111" t="s">
        <v>68</v>
      </c>
      <c r="B1" s="111"/>
      <c r="C1" s="111"/>
      <c r="D1" s="111"/>
      <c r="E1" s="111"/>
      <c r="F1" s="48"/>
      <c r="G1" s="48"/>
      <c r="H1" s="48"/>
    </row>
    <row r="2" spans="1:8" s="50" customFormat="1" ht="15" customHeight="1" x14ac:dyDescent="0.2">
      <c r="A2" s="112" t="s">
        <v>50</v>
      </c>
      <c r="B2" s="113" t="s">
        <v>69</v>
      </c>
      <c r="C2" s="115" t="s">
        <v>70</v>
      </c>
      <c r="D2" s="117" t="s">
        <v>71</v>
      </c>
      <c r="E2" s="117" t="s">
        <v>72</v>
      </c>
      <c r="F2" s="49"/>
      <c r="G2" s="49"/>
      <c r="H2" s="49"/>
    </row>
    <row r="3" spans="1:8" s="50" customFormat="1" ht="51.75" customHeight="1" x14ac:dyDescent="0.2">
      <c r="A3" s="112"/>
      <c r="B3" s="114"/>
      <c r="C3" s="116"/>
      <c r="D3" s="118"/>
      <c r="E3" s="118"/>
      <c r="F3" s="49"/>
      <c r="G3" s="49"/>
      <c r="H3" s="49"/>
    </row>
    <row r="4" spans="1:8" s="50" customFormat="1" x14ac:dyDescent="0.2">
      <c r="A4" s="51">
        <v>1</v>
      </c>
      <c r="B4" s="52">
        <v>2</v>
      </c>
      <c r="C4" s="53">
        <v>3</v>
      </c>
      <c r="D4" s="52">
        <v>4</v>
      </c>
      <c r="E4" s="52">
        <v>5</v>
      </c>
      <c r="F4" s="49"/>
      <c r="G4" s="49"/>
      <c r="H4" s="49"/>
    </row>
    <row r="5" spans="1:8" s="55" customFormat="1" ht="33" customHeight="1" x14ac:dyDescent="0.2">
      <c r="A5" s="127" t="s">
        <v>34</v>
      </c>
      <c r="B5" s="127"/>
      <c r="C5" s="127"/>
      <c r="D5" s="127"/>
      <c r="E5" s="127"/>
      <c r="F5" s="54"/>
      <c r="G5" s="54"/>
      <c r="H5" s="54"/>
    </row>
    <row r="6" spans="1:8" s="55" customFormat="1" ht="14.25" customHeight="1" x14ac:dyDescent="0.2">
      <c r="A6" s="119" t="s">
        <v>73</v>
      </c>
      <c r="B6" s="120"/>
      <c r="C6" s="56" t="s">
        <v>74</v>
      </c>
      <c r="D6" s="57">
        <f>D7+D8+D9</f>
        <v>645127.5</v>
      </c>
      <c r="E6" s="57">
        <f>E7+E8+E9</f>
        <v>639469.87</v>
      </c>
      <c r="F6" s="58">
        <f>E6+E47+E110</f>
        <v>1413470.77</v>
      </c>
      <c r="G6" s="54"/>
      <c r="H6" s="54"/>
    </row>
    <row r="7" spans="1:8" s="55" customFormat="1" x14ac:dyDescent="0.2">
      <c r="A7" s="121"/>
      <c r="B7" s="122"/>
      <c r="C7" s="59" t="s">
        <v>75</v>
      </c>
      <c r="D7" s="60">
        <f>D11+D15</f>
        <v>147283.70000000001</v>
      </c>
      <c r="E7" s="60">
        <f>E11+E15</f>
        <v>141626.07</v>
      </c>
      <c r="F7" s="58">
        <f>E7+E48+E111</f>
        <v>380487.37</v>
      </c>
      <c r="G7" s="54"/>
      <c r="H7" s="54"/>
    </row>
    <row r="8" spans="1:8" s="55" customFormat="1" x14ac:dyDescent="0.2">
      <c r="A8" s="121"/>
      <c r="B8" s="122"/>
      <c r="C8" s="59" t="s">
        <v>76</v>
      </c>
      <c r="D8" s="60">
        <f t="shared" ref="D8:E9" si="0">D12+D16</f>
        <v>497843.8</v>
      </c>
      <c r="E8" s="60">
        <f t="shared" si="0"/>
        <v>497843.8</v>
      </c>
      <c r="F8" s="58">
        <f>E8+E49+E112</f>
        <v>1032983.3999999999</v>
      </c>
      <c r="G8" s="54"/>
      <c r="H8" s="54"/>
    </row>
    <row r="9" spans="1:8" s="55" customFormat="1" x14ac:dyDescent="0.2">
      <c r="A9" s="123"/>
      <c r="B9" s="124"/>
      <c r="C9" s="59" t="s">
        <v>77</v>
      </c>
      <c r="D9" s="60">
        <f t="shared" si="0"/>
        <v>0</v>
      </c>
      <c r="E9" s="60">
        <f t="shared" si="0"/>
        <v>0</v>
      </c>
      <c r="F9" s="54"/>
      <c r="G9" s="54"/>
      <c r="H9" s="54"/>
    </row>
    <row r="10" spans="1:8" s="55" customFormat="1" ht="14.25" customHeight="1" x14ac:dyDescent="0.2">
      <c r="A10" s="125" t="s">
        <v>78</v>
      </c>
      <c r="B10" s="126" t="s">
        <v>79</v>
      </c>
      <c r="C10" s="61" t="s">
        <v>74</v>
      </c>
      <c r="D10" s="62">
        <f t="shared" ref="D10:E10" si="1">D11+D12+D13</f>
        <v>0</v>
      </c>
      <c r="E10" s="62">
        <f t="shared" si="1"/>
        <v>0</v>
      </c>
      <c r="F10" s="54"/>
      <c r="G10" s="54"/>
      <c r="H10" s="54"/>
    </row>
    <row r="11" spans="1:8" s="55" customFormat="1" x14ac:dyDescent="0.2">
      <c r="A11" s="128"/>
      <c r="B11" s="129"/>
      <c r="C11" s="44" t="s">
        <v>75</v>
      </c>
      <c r="D11" s="63">
        <v>0</v>
      </c>
      <c r="E11" s="63">
        <v>0</v>
      </c>
      <c r="F11" s="54"/>
      <c r="G11" s="54"/>
      <c r="H11" s="54"/>
    </row>
    <row r="12" spans="1:8" s="55" customFormat="1" x14ac:dyDescent="0.2">
      <c r="A12" s="128"/>
      <c r="B12" s="129"/>
      <c r="C12" s="44" t="s">
        <v>76</v>
      </c>
      <c r="D12" s="63">
        <v>0</v>
      </c>
      <c r="E12" s="63">
        <v>0</v>
      </c>
      <c r="F12" s="54"/>
      <c r="G12" s="54"/>
      <c r="H12" s="54"/>
    </row>
    <row r="13" spans="1:8" s="55" customFormat="1" x14ac:dyDescent="0.2">
      <c r="A13" s="128"/>
      <c r="B13" s="129"/>
      <c r="C13" s="44" t="s">
        <v>77</v>
      </c>
      <c r="D13" s="63">
        <v>0</v>
      </c>
      <c r="E13" s="63">
        <v>0</v>
      </c>
      <c r="F13" s="54"/>
      <c r="G13" s="54"/>
      <c r="H13" s="54"/>
    </row>
    <row r="14" spans="1:8" s="50" customFormat="1" ht="14.25" customHeight="1" x14ac:dyDescent="0.2">
      <c r="A14" s="125" t="s">
        <v>80</v>
      </c>
      <c r="B14" s="126" t="s">
        <v>81</v>
      </c>
      <c r="C14" s="61" t="s">
        <v>74</v>
      </c>
      <c r="D14" s="64">
        <f t="shared" ref="D14:E14" si="2">D15+D16+D17</f>
        <v>645127.5</v>
      </c>
      <c r="E14" s="64">
        <f t="shared" si="2"/>
        <v>639469.87</v>
      </c>
      <c r="F14" s="49"/>
      <c r="G14" s="49"/>
      <c r="H14" s="49"/>
    </row>
    <row r="15" spans="1:8" s="50" customFormat="1" ht="15" customHeight="1" x14ac:dyDescent="0.2">
      <c r="A15" s="125"/>
      <c r="B15" s="126"/>
      <c r="C15" s="44" t="s">
        <v>75</v>
      </c>
      <c r="D15" s="65">
        <v>147283.70000000001</v>
      </c>
      <c r="E15" s="65">
        <v>141626.07</v>
      </c>
      <c r="F15" s="49"/>
      <c r="G15" s="49"/>
      <c r="H15" s="49"/>
    </row>
    <row r="16" spans="1:8" s="50" customFormat="1" ht="15" customHeight="1" x14ac:dyDescent="0.2">
      <c r="A16" s="125"/>
      <c r="B16" s="126"/>
      <c r="C16" s="44" t="s">
        <v>76</v>
      </c>
      <c r="D16" s="65">
        <v>497843.8</v>
      </c>
      <c r="E16" s="65">
        <v>497843.8</v>
      </c>
      <c r="F16" s="49"/>
      <c r="G16" s="49"/>
      <c r="H16" s="49"/>
    </row>
    <row r="17" spans="1:8" s="50" customFormat="1" ht="15" customHeight="1" x14ac:dyDescent="0.2">
      <c r="A17" s="125"/>
      <c r="B17" s="126"/>
      <c r="C17" s="44" t="s">
        <v>77</v>
      </c>
      <c r="D17" s="65">
        <v>0</v>
      </c>
      <c r="E17" s="65">
        <v>0</v>
      </c>
      <c r="F17" s="49"/>
      <c r="G17" s="49"/>
      <c r="H17" s="49"/>
    </row>
    <row r="18" spans="1:8" s="50" customFormat="1" ht="14.25" customHeight="1" x14ac:dyDescent="0.2">
      <c r="A18" s="119" t="s">
        <v>82</v>
      </c>
      <c r="B18" s="120"/>
      <c r="C18" s="56" t="s">
        <v>74</v>
      </c>
      <c r="D18" s="66">
        <f>D19+D20+D21</f>
        <v>18418.599999999999</v>
      </c>
      <c r="E18" s="66">
        <f>E19+E20+E21</f>
        <v>17854.78</v>
      </c>
      <c r="F18" s="49"/>
      <c r="G18" s="49"/>
      <c r="H18" s="49"/>
    </row>
    <row r="19" spans="1:8" s="50" customFormat="1" x14ac:dyDescent="0.2">
      <c r="A19" s="121"/>
      <c r="B19" s="122"/>
      <c r="C19" s="59" t="s">
        <v>75</v>
      </c>
      <c r="D19" s="67">
        <f t="shared" ref="D19:E21" si="3">D23</f>
        <v>0</v>
      </c>
      <c r="E19" s="67">
        <f t="shared" si="3"/>
        <v>0</v>
      </c>
      <c r="F19" s="49"/>
      <c r="G19" s="49"/>
      <c r="H19" s="49"/>
    </row>
    <row r="20" spans="1:8" s="50" customFormat="1" x14ac:dyDescent="0.2">
      <c r="A20" s="121"/>
      <c r="B20" s="122"/>
      <c r="C20" s="59" t="s">
        <v>76</v>
      </c>
      <c r="D20" s="67">
        <f t="shared" si="3"/>
        <v>18418.599999999999</v>
      </c>
      <c r="E20" s="67">
        <f t="shared" si="3"/>
        <v>17854.78</v>
      </c>
      <c r="F20" s="49"/>
      <c r="G20" s="49"/>
      <c r="H20" s="49"/>
    </row>
    <row r="21" spans="1:8" s="50" customFormat="1" x14ac:dyDescent="0.2">
      <c r="A21" s="123"/>
      <c r="B21" s="124"/>
      <c r="C21" s="59" t="s">
        <v>77</v>
      </c>
      <c r="D21" s="67">
        <f t="shared" si="3"/>
        <v>0</v>
      </c>
      <c r="E21" s="67">
        <f t="shared" si="3"/>
        <v>0</v>
      </c>
      <c r="F21" s="49"/>
      <c r="G21" s="49"/>
      <c r="H21" s="49"/>
    </row>
    <row r="22" spans="1:8" s="50" customFormat="1" ht="14.25" customHeight="1" x14ac:dyDescent="0.2">
      <c r="A22" s="125" t="s">
        <v>83</v>
      </c>
      <c r="B22" s="126" t="s">
        <v>84</v>
      </c>
      <c r="C22" s="61" t="s">
        <v>74</v>
      </c>
      <c r="D22" s="64">
        <f t="shared" ref="D22:E22" si="4">D23+D24+D25</f>
        <v>18418.599999999999</v>
      </c>
      <c r="E22" s="64">
        <f t="shared" si="4"/>
        <v>17854.78</v>
      </c>
      <c r="F22" s="49"/>
      <c r="G22" s="49"/>
      <c r="H22" s="49"/>
    </row>
    <row r="23" spans="1:8" s="50" customFormat="1" x14ac:dyDescent="0.2">
      <c r="A23" s="125"/>
      <c r="B23" s="126"/>
      <c r="C23" s="44" t="s">
        <v>75</v>
      </c>
      <c r="D23" s="65">
        <v>0</v>
      </c>
      <c r="E23" s="65">
        <v>0</v>
      </c>
      <c r="F23" s="49"/>
      <c r="G23" s="49"/>
      <c r="H23" s="49"/>
    </row>
    <row r="24" spans="1:8" s="50" customFormat="1" x14ac:dyDescent="0.2">
      <c r="A24" s="125"/>
      <c r="B24" s="126"/>
      <c r="C24" s="44" t="s">
        <v>76</v>
      </c>
      <c r="D24" s="65">
        <v>18418.599999999999</v>
      </c>
      <c r="E24" s="65">
        <v>17854.78</v>
      </c>
      <c r="F24" s="49">
        <f>808.8+20881.2</f>
        <v>21690</v>
      </c>
      <c r="G24" s="49"/>
      <c r="H24" s="49"/>
    </row>
    <row r="25" spans="1:8" s="50" customFormat="1" x14ac:dyDescent="0.2">
      <c r="A25" s="125"/>
      <c r="B25" s="126"/>
      <c r="C25" s="44" t="s">
        <v>77</v>
      </c>
      <c r="D25" s="65">
        <v>0</v>
      </c>
      <c r="E25" s="65">
        <v>0</v>
      </c>
      <c r="F25" s="49"/>
      <c r="G25" s="49"/>
      <c r="H25" s="49"/>
    </row>
    <row r="26" spans="1:8" s="50" customFormat="1" ht="14.25" customHeight="1" x14ac:dyDescent="0.2">
      <c r="A26" s="119" t="s">
        <v>85</v>
      </c>
      <c r="B26" s="120"/>
      <c r="C26" s="56" t="s">
        <v>74</v>
      </c>
      <c r="D26" s="66">
        <f>D27+D28+D29</f>
        <v>21873.870000000003</v>
      </c>
      <c r="E26" s="66">
        <f>E27+E28+E29</f>
        <v>21541.100000000002</v>
      </c>
      <c r="F26" s="49"/>
      <c r="G26" s="49"/>
      <c r="H26" s="49"/>
    </row>
    <row r="27" spans="1:8" s="50" customFormat="1" ht="15" customHeight="1" x14ac:dyDescent="0.2">
      <c r="A27" s="121"/>
      <c r="B27" s="122"/>
      <c r="C27" s="59" t="s">
        <v>75</v>
      </c>
      <c r="D27" s="67">
        <f t="shared" ref="D27:E29" si="5">D31+D35+D39</f>
        <v>17486.670000000002</v>
      </c>
      <c r="E27" s="67">
        <f t="shared" si="5"/>
        <v>17153.900000000001</v>
      </c>
      <c r="F27" s="49"/>
      <c r="G27" s="49"/>
      <c r="H27" s="49"/>
    </row>
    <row r="28" spans="1:8" s="50" customFormat="1" ht="15" customHeight="1" x14ac:dyDescent="0.2">
      <c r="A28" s="121"/>
      <c r="B28" s="122"/>
      <c r="C28" s="59" t="s">
        <v>76</v>
      </c>
      <c r="D28" s="67">
        <f t="shared" si="5"/>
        <v>4387.2</v>
      </c>
      <c r="E28" s="67">
        <f t="shared" si="5"/>
        <v>4387.2</v>
      </c>
      <c r="F28" s="49"/>
      <c r="G28" s="49"/>
      <c r="H28" s="49"/>
    </row>
    <row r="29" spans="1:8" s="50" customFormat="1" ht="15" customHeight="1" x14ac:dyDescent="0.2">
      <c r="A29" s="123"/>
      <c r="B29" s="124"/>
      <c r="C29" s="59" t="s">
        <v>77</v>
      </c>
      <c r="D29" s="67">
        <f t="shared" si="5"/>
        <v>0</v>
      </c>
      <c r="E29" s="67">
        <f t="shared" si="5"/>
        <v>0</v>
      </c>
      <c r="F29" s="49"/>
      <c r="G29" s="49"/>
      <c r="H29" s="49"/>
    </row>
    <row r="30" spans="1:8" s="50" customFormat="1" ht="14.25" customHeight="1" x14ac:dyDescent="0.2">
      <c r="A30" s="125" t="s">
        <v>86</v>
      </c>
      <c r="B30" s="126" t="s">
        <v>87</v>
      </c>
      <c r="C30" s="61" t="s">
        <v>74</v>
      </c>
      <c r="D30" s="64">
        <f t="shared" ref="D30:E30" si="6">D31+D32+D33</f>
        <v>6530.16</v>
      </c>
      <c r="E30" s="64">
        <f t="shared" si="6"/>
        <v>6274.34</v>
      </c>
      <c r="F30" s="49"/>
      <c r="G30" s="68">
        <f>E30+E82+E135</f>
        <v>44766.06</v>
      </c>
      <c r="H30" s="49"/>
    </row>
    <row r="31" spans="1:8" s="50" customFormat="1" ht="15" customHeight="1" x14ac:dyDescent="0.2">
      <c r="A31" s="125"/>
      <c r="B31" s="126"/>
      <c r="C31" s="44" t="s">
        <v>75</v>
      </c>
      <c r="D31" s="65">
        <v>2142.96</v>
      </c>
      <c r="E31" s="65">
        <v>1887.14</v>
      </c>
      <c r="F31" s="49"/>
      <c r="G31" s="68">
        <f>E31+E83+E136</f>
        <v>8657.86</v>
      </c>
      <c r="H31" s="49"/>
    </row>
    <row r="32" spans="1:8" s="50" customFormat="1" ht="15" customHeight="1" x14ac:dyDescent="0.2">
      <c r="A32" s="125"/>
      <c r="B32" s="126"/>
      <c r="C32" s="44" t="s">
        <v>76</v>
      </c>
      <c r="D32" s="65">
        <v>4387.2</v>
      </c>
      <c r="E32" s="65">
        <v>4387.2</v>
      </c>
      <c r="F32" s="69" t="s">
        <v>88</v>
      </c>
      <c r="G32" s="49"/>
      <c r="H32" s="49"/>
    </row>
    <row r="33" spans="1:8" s="50" customFormat="1" ht="15" customHeight="1" x14ac:dyDescent="0.2">
      <c r="A33" s="125"/>
      <c r="B33" s="126"/>
      <c r="C33" s="44" t="s">
        <v>77</v>
      </c>
      <c r="D33" s="65">
        <v>0</v>
      </c>
      <c r="E33" s="65">
        <v>0</v>
      </c>
      <c r="F33" s="49"/>
      <c r="G33" s="49"/>
      <c r="H33" s="49"/>
    </row>
    <row r="34" spans="1:8" s="50" customFormat="1" ht="14.25" customHeight="1" x14ac:dyDescent="0.2">
      <c r="A34" s="125" t="s">
        <v>89</v>
      </c>
      <c r="B34" s="126" t="s">
        <v>90</v>
      </c>
      <c r="C34" s="61" t="s">
        <v>74</v>
      </c>
      <c r="D34" s="64">
        <f t="shared" ref="D34:E34" si="7">D35+D36+D37</f>
        <v>13755.01</v>
      </c>
      <c r="E34" s="64">
        <f t="shared" si="7"/>
        <v>13755.01</v>
      </c>
      <c r="F34" s="49"/>
      <c r="G34" s="68">
        <f>E34+E87+E139</f>
        <v>86546.51</v>
      </c>
      <c r="H34" s="49"/>
    </row>
    <row r="35" spans="1:8" s="50" customFormat="1" ht="15" customHeight="1" x14ac:dyDescent="0.2">
      <c r="A35" s="125"/>
      <c r="B35" s="126"/>
      <c r="C35" s="44" t="s">
        <v>75</v>
      </c>
      <c r="D35" s="65">
        <v>13755.01</v>
      </c>
      <c r="E35" s="65">
        <v>13755.01</v>
      </c>
      <c r="F35" s="49"/>
      <c r="G35" s="68">
        <f>E35+E88+E140</f>
        <v>30154.159999999996</v>
      </c>
      <c r="H35" s="49"/>
    </row>
    <row r="36" spans="1:8" s="50" customFormat="1" ht="15" customHeight="1" x14ac:dyDescent="0.2">
      <c r="A36" s="125"/>
      <c r="B36" s="126"/>
      <c r="C36" s="44" t="s">
        <v>76</v>
      </c>
      <c r="D36" s="65">
        <v>0</v>
      </c>
      <c r="E36" s="65">
        <v>0</v>
      </c>
      <c r="F36" s="49"/>
      <c r="G36" s="49"/>
      <c r="H36" s="49"/>
    </row>
    <row r="37" spans="1:8" s="50" customFormat="1" ht="15.75" customHeight="1" x14ac:dyDescent="0.2">
      <c r="A37" s="125"/>
      <c r="B37" s="126"/>
      <c r="C37" s="44" t="s">
        <v>77</v>
      </c>
      <c r="D37" s="65">
        <v>0</v>
      </c>
      <c r="E37" s="65">
        <v>0</v>
      </c>
      <c r="F37" s="49"/>
      <c r="G37" s="49"/>
      <c r="H37" s="49"/>
    </row>
    <row r="38" spans="1:8" s="50" customFormat="1" ht="14.25" customHeight="1" x14ac:dyDescent="0.2">
      <c r="A38" s="125" t="s">
        <v>91</v>
      </c>
      <c r="B38" s="126" t="s">
        <v>92</v>
      </c>
      <c r="C38" s="61" t="s">
        <v>74</v>
      </c>
      <c r="D38" s="64">
        <f t="shared" ref="D38:E38" si="8">D39+D40+D41</f>
        <v>1588.7</v>
      </c>
      <c r="E38" s="64">
        <f t="shared" si="8"/>
        <v>1511.75</v>
      </c>
      <c r="F38" s="49"/>
      <c r="G38" s="68">
        <f>E38+E92+E144</f>
        <v>3965.35</v>
      </c>
      <c r="H38" s="49"/>
    </row>
    <row r="39" spans="1:8" s="50" customFormat="1" ht="15" customHeight="1" x14ac:dyDescent="0.2">
      <c r="A39" s="128"/>
      <c r="B39" s="130"/>
      <c r="C39" s="44" t="s">
        <v>75</v>
      </c>
      <c r="D39" s="65">
        <v>1588.7</v>
      </c>
      <c r="E39" s="65">
        <v>1511.75</v>
      </c>
      <c r="F39" s="49"/>
      <c r="G39" s="68">
        <f>E39+E93+E145</f>
        <v>3965.35</v>
      </c>
      <c r="H39" s="49"/>
    </row>
    <row r="40" spans="1:8" s="50" customFormat="1" ht="15" customHeight="1" x14ac:dyDescent="0.2">
      <c r="A40" s="128"/>
      <c r="B40" s="130"/>
      <c r="C40" s="44" t="s">
        <v>76</v>
      </c>
      <c r="D40" s="65">
        <v>0</v>
      </c>
      <c r="E40" s="65">
        <v>0</v>
      </c>
      <c r="F40" s="49"/>
      <c r="G40" s="49"/>
      <c r="H40" s="49"/>
    </row>
    <row r="41" spans="1:8" s="50" customFormat="1" ht="15" customHeight="1" x14ac:dyDescent="0.2">
      <c r="A41" s="128"/>
      <c r="B41" s="130"/>
      <c r="C41" s="44" t="s">
        <v>77</v>
      </c>
      <c r="D41" s="65">
        <v>0</v>
      </c>
      <c r="E41" s="65">
        <v>0</v>
      </c>
      <c r="F41" s="49"/>
      <c r="G41" s="49"/>
      <c r="H41" s="49"/>
    </row>
    <row r="42" spans="1:8" s="73" customFormat="1" ht="23.25" customHeight="1" x14ac:dyDescent="0.2">
      <c r="A42" s="131" t="s">
        <v>93</v>
      </c>
      <c r="B42" s="131"/>
      <c r="C42" s="70" t="s">
        <v>74</v>
      </c>
      <c r="D42" s="71">
        <f t="shared" ref="D42:E42" si="9">D43+D44+D45</f>
        <v>685419.97</v>
      </c>
      <c r="E42" s="71">
        <f t="shared" si="9"/>
        <v>678865.75</v>
      </c>
      <c r="F42" s="72">
        <f>D42-D18</f>
        <v>667001.37</v>
      </c>
      <c r="G42" s="72">
        <f>E42-E18</f>
        <v>661010.97</v>
      </c>
      <c r="H42" s="72"/>
    </row>
    <row r="43" spans="1:8" s="73" customFormat="1" ht="23.25" customHeight="1" x14ac:dyDescent="0.2">
      <c r="A43" s="131"/>
      <c r="B43" s="131"/>
      <c r="C43" s="74" t="s">
        <v>75</v>
      </c>
      <c r="D43" s="71">
        <f t="shared" ref="D43:E44" si="10">D11+D15+D23+D31+D35+D39</f>
        <v>164770.37000000002</v>
      </c>
      <c r="E43" s="71">
        <f t="shared" si="10"/>
        <v>158779.97000000003</v>
      </c>
      <c r="F43" s="75"/>
      <c r="G43" s="75"/>
      <c r="H43" s="75"/>
    </row>
    <row r="44" spans="1:8" s="73" customFormat="1" ht="23.25" customHeight="1" x14ac:dyDescent="0.2">
      <c r="A44" s="131"/>
      <c r="B44" s="131"/>
      <c r="C44" s="74" t="s">
        <v>76</v>
      </c>
      <c r="D44" s="71">
        <f t="shared" si="10"/>
        <v>520649.6</v>
      </c>
      <c r="E44" s="71">
        <f t="shared" si="10"/>
        <v>520085.77999999997</v>
      </c>
      <c r="F44" s="75"/>
      <c r="G44" s="75"/>
      <c r="H44" s="75"/>
    </row>
    <row r="45" spans="1:8" s="73" customFormat="1" ht="23.25" customHeight="1" x14ac:dyDescent="0.2">
      <c r="A45" s="131"/>
      <c r="B45" s="131"/>
      <c r="C45" s="74" t="s">
        <v>77</v>
      </c>
      <c r="D45" s="71">
        <f>D9+D21+D29</f>
        <v>0</v>
      </c>
      <c r="E45" s="71">
        <f>E9+E21+E29</f>
        <v>0</v>
      </c>
      <c r="F45" s="75"/>
      <c r="G45" s="75"/>
      <c r="H45" s="75"/>
    </row>
    <row r="46" spans="1:8" s="73" customFormat="1" ht="32.25" customHeight="1" x14ac:dyDescent="0.2">
      <c r="A46" s="127" t="s">
        <v>28</v>
      </c>
      <c r="B46" s="127"/>
      <c r="C46" s="127"/>
      <c r="D46" s="127"/>
      <c r="E46" s="127"/>
      <c r="F46" s="75"/>
      <c r="G46" s="75"/>
      <c r="H46" s="75"/>
    </row>
    <row r="47" spans="1:8" s="73" customFormat="1" ht="14.25" customHeight="1" x14ac:dyDescent="0.2">
      <c r="A47" s="119" t="s">
        <v>94</v>
      </c>
      <c r="B47" s="120"/>
      <c r="C47" s="56" t="s">
        <v>74</v>
      </c>
      <c r="D47" s="66">
        <f>D48+D49+D50</f>
        <v>631336.6</v>
      </c>
      <c r="E47" s="66">
        <f>E48+E49+E50</f>
        <v>623928.51</v>
      </c>
      <c r="F47" s="75"/>
      <c r="G47" s="75"/>
      <c r="H47" s="75"/>
    </row>
    <row r="48" spans="1:8" s="50" customFormat="1" x14ac:dyDescent="0.2">
      <c r="A48" s="121"/>
      <c r="B48" s="122"/>
      <c r="C48" s="59" t="s">
        <v>75</v>
      </c>
      <c r="D48" s="67">
        <f>D52</f>
        <v>96197</v>
      </c>
      <c r="E48" s="67">
        <f>E52</f>
        <v>88788.91</v>
      </c>
      <c r="F48" s="49"/>
      <c r="G48" s="49"/>
      <c r="H48" s="49"/>
    </row>
    <row r="49" spans="1:8" s="50" customFormat="1" x14ac:dyDescent="0.2">
      <c r="A49" s="121"/>
      <c r="B49" s="122"/>
      <c r="C49" s="59" t="s">
        <v>76</v>
      </c>
      <c r="D49" s="67">
        <f>D53</f>
        <v>535139.6</v>
      </c>
      <c r="E49" s="67">
        <f>E53</f>
        <v>535139.6</v>
      </c>
      <c r="F49" s="49"/>
      <c r="G49" s="49"/>
      <c r="H49" s="49"/>
    </row>
    <row r="50" spans="1:8" s="50" customFormat="1" x14ac:dyDescent="0.2">
      <c r="A50" s="123"/>
      <c r="B50" s="124"/>
      <c r="C50" s="59" t="s">
        <v>77</v>
      </c>
      <c r="D50" s="67">
        <f t="shared" ref="D50:E50" si="11">D54</f>
        <v>0</v>
      </c>
      <c r="E50" s="67">
        <f t="shared" si="11"/>
        <v>0</v>
      </c>
      <c r="F50" s="49"/>
      <c r="G50" s="49"/>
      <c r="H50" s="49"/>
    </row>
    <row r="51" spans="1:8" s="73" customFormat="1" ht="58.5" customHeight="1" x14ac:dyDescent="0.2">
      <c r="A51" s="112" t="s">
        <v>78</v>
      </c>
      <c r="B51" s="126" t="s">
        <v>95</v>
      </c>
      <c r="C51" s="61" t="s">
        <v>74</v>
      </c>
      <c r="D51" s="64">
        <f t="shared" ref="D51:E51" si="12">D52+D53+D54</f>
        <v>631336.6</v>
      </c>
      <c r="E51" s="64">
        <f t="shared" si="12"/>
        <v>623928.51</v>
      </c>
      <c r="F51" s="75"/>
      <c r="G51" s="75"/>
      <c r="H51" s="75"/>
    </row>
    <row r="52" spans="1:8" s="50" customFormat="1" ht="15" customHeight="1" x14ac:dyDescent="0.2">
      <c r="A52" s="112"/>
      <c r="B52" s="126"/>
      <c r="C52" s="44" t="s">
        <v>75</v>
      </c>
      <c r="D52" s="65">
        <v>96197</v>
      </c>
      <c r="E52" s="65">
        <v>88788.91</v>
      </c>
      <c r="F52" s="49"/>
      <c r="G52" s="49"/>
      <c r="H52" s="49"/>
    </row>
    <row r="53" spans="1:8" s="50" customFormat="1" ht="15" customHeight="1" x14ac:dyDescent="0.2">
      <c r="A53" s="112"/>
      <c r="B53" s="126"/>
      <c r="C53" s="44" t="s">
        <v>76</v>
      </c>
      <c r="D53" s="65">
        <v>535139.6</v>
      </c>
      <c r="E53" s="65">
        <v>535139.6</v>
      </c>
      <c r="F53" s="49"/>
      <c r="G53" s="49"/>
      <c r="H53" s="49"/>
    </row>
    <row r="54" spans="1:8" s="50" customFormat="1" ht="14.25" customHeight="1" x14ac:dyDescent="0.2">
      <c r="A54" s="112"/>
      <c r="B54" s="126"/>
      <c r="C54" s="44" t="s">
        <v>77</v>
      </c>
      <c r="D54" s="65">
        <v>0</v>
      </c>
      <c r="E54" s="65">
        <v>0</v>
      </c>
      <c r="F54" s="49"/>
      <c r="G54" s="49"/>
      <c r="H54" s="49"/>
    </row>
    <row r="55" spans="1:8" s="73" customFormat="1" ht="14.25" customHeight="1" x14ac:dyDescent="0.2">
      <c r="A55" s="119" t="s">
        <v>96</v>
      </c>
      <c r="B55" s="120"/>
      <c r="C55" s="56" t="s">
        <v>74</v>
      </c>
      <c r="D55" s="66">
        <f>D56+D57+D58+D59</f>
        <v>1520.1</v>
      </c>
      <c r="E55" s="66">
        <f>E56+E57+E58+E59</f>
        <v>1385.71</v>
      </c>
      <c r="F55" s="72">
        <f>E55+E118</f>
        <v>2085.83</v>
      </c>
      <c r="G55" s="75"/>
      <c r="H55" s="75"/>
    </row>
    <row r="56" spans="1:8" s="50" customFormat="1" x14ac:dyDescent="0.2">
      <c r="A56" s="121"/>
      <c r="B56" s="122"/>
      <c r="C56" s="59" t="s">
        <v>75</v>
      </c>
      <c r="D56" s="67">
        <f t="shared" ref="D56:E57" si="13">D61+D66</f>
        <v>1370.1</v>
      </c>
      <c r="E56" s="67">
        <f t="shared" si="13"/>
        <v>1235.71</v>
      </c>
      <c r="F56" s="68">
        <f>E56+E119</f>
        <v>1935.83</v>
      </c>
      <c r="G56" s="49"/>
      <c r="H56" s="49"/>
    </row>
    <row r="57" spans="1:8" s="50" customFormat="1" x14ac:dyDescent="0.2">
      <c r="A57" s="121"/>
      <c r="B57" s="122"/>
      <c r="C57" s="59" t="s">
        <v>76</v>
      </c>
      <c r="D57" s="67">
        <f>D62+D67</f>
        <v>150</v>
      </c>
      <c r="E57" s="67">
        <f t="shared" si="13"/>
        <v>150</v>
      </c>
      <c r="F57" s="49"/>
      <c r="G57" s="49"/>
      <c r="H57" s="49"/>
    </row>
    <row r="58" spans="1:8" s="50" customFormat="1" x14ac:dyDescent="0.2">
      <c r="A58" s="121"/>
      <c r="B58" s="122"/>
      <c r="C58" s="59" t="s">
        <v>97</v>
      </c>
      <c r="D58" s="67">
        <f>D63</f>
        <v>0</v>
      </c>
      <c r="E58" s="67">
        <f>E63</f>
        <v>0</v>
      </c>
      <c r="F58" s="49"/>
      <c r="G58" s="49"/>
      <c r="H58" s="49"/>
    </row>
    <row r="59" spans="1:8" s="50" customFormat="1" x14ac:dyDescent="0.2">
      <c r="A59" s="123"/>
      <c r="B59" s="124"/>
      <c r="C59" s="59" t="s">
        <v>77</v>
      </c>
      <c r="D59" s="67">
        <f>D64+D68</f>
        <v>0</v>
      </c>
      <c r="E59" s="67">
        <f>E64+E68</f>
        <v>0</v>
      </c>
      <c r="F59" s="49"/>
      <c r="G59" s="49"/>
      <c r="H59" s="49"/>
    </row>
    <row r="60" spans="1:8" s="73" customFormat="1" ht="14.25" customHeight="1" x14ac:dyDescent="0.2">
      <c r="A60" s="112" t="s">
        <v>83</v>
      </c>
      <c r="B60" s="126" t="s">
        <v>98</v>
      </c>
      <c r="C60" s="61" t="s">
        <v>74</v>
      </c>
      <c r="D60" s="64">
        <f t="shared" ref="D60:E60" si="14">D61+D62+D63+D64</f>
        <v>580.1</v>
      </c>
      <c r="E60" s="64">
        <f t="shared" si="14"/>
        <v>580</v>
      </c>
      <c r="F60" s="75"/>
      <c r="G60" s="75"/>
      <c r="H60" s="75"/>
    </row>
    <row r="61" spans="1:8" s="50" customFormat="1" x14ac:dyDescent="0.2">
      <c r="A61" s="112"/>
      <c r="B61" s="126"/>
      <c r="C61" s="44" t="s">
        <v>75</v>
      </c>
      <c r="D61" s="65">
        <v>430.1</v>
      </c>
      <c r="E61" s="65">
        <v>430</v>
      </c>
      <c r="F61" s="49"/>
      <c r="G61" s="49"/>
      <c r="H61" s="49"/>
    </row>
    <row r="62" spans="1:8" s="50" customFormat="1" x14ac:dyDescent="0.2">
      <c r="A62" s="112"/>
      <c r="B62" s="126"/>
      <c r="C62" s="44" t="s">
        <v>76</v>
      </c>
      <c r="D62" s="65">
        <v>150</v>
      </c>
      <c r="E62" s="65">
        <v>150</v>
      </c>
      <c r="F62" s="49" t="s">
        <v>99</v>
      </c>
      <c r="G62" s="49"/>
      <c r="H62" s="49"/>
    </row>
    <row r="63" spans="1:8" s="50" customFormat="1" x14ac:dyDescent="0.2">
      <c r="A63" s="112"/>
      <c r="B63" s="126"/>
      <c r="C63" s="44" t="s">
        <v>97</v>
      </c>
      <c r="D63" s="65">
        <v>0</v>
      </c>
      <c r="E63" s="65">
        <v>0</v>
      </c>
      <c r="F63" s="49"/>
      <c r="G63" s="49"/>
      <c r="H63" s="49"/>
    </row>
    <row r="64" spans="1:8" s="50" customFormat="1" x14ac:dyDescent="0.2">
      <c r="A64" s="112"/>
      <c r="B64" s="126"/>
      <c r="C64" s="44" t="s">
        <v>77</v>
      </c>
      <c r="D64" s="65">
        <v>0</v>
      </c>
      <c r="E64" s="65">
        <v>0</v>
      </c>
      <c r="F64" s="49"/>
      <c r="G64" s="49"/>
      <c r="H64" s="49"/>
    </row>
    <row r="65" spans="1:8" s="73" customFormat="1" ht="33.75" customHeight="1" x14ac:dyDescent="0.2">
      <c r="A65" s="112" t="s">
        <v>100</v>
      </c>
      <c r="B65" s="126" t="s">
        <v>101</v>
      </c>
      <c r="C65" s="61" t="s">
        <v>74</v>
      </c>
      <c r="D65" s="64">
        <f t="shared" ref="D65:E65" si="15">D66+D67+D68</f>
        <v>940</v>
      </c>
      <c r="E65" s="64">
        <f t="shared" si="15"/>
        <v>805.71</v>
      </c>
      <c r="F65" s="75"/>
      <c r="G65" s="75"/>
      <c r="H65" s="75"/>
    </row>
    <row r="66" spans="1:8" s="50" customFormat="1" ht="15" customHeight="1" x14ac:dyDescent="0.2">
      <c r="A66" s="112"/>
      <c r="B66" s="126"/>
      <c r="C66" s="44" t="s">
        <v>75</v>
      </c>
      <c r="D66" s="76">
        <v>940</v>
      </c>
      <c r="E66" s="76">
        <v>805.71</v>
      </c>
      <c r="F66" s="49"/>
      <c r="G66" s="49"/>
      <c r="H66" s="49"/>
    </row>
    <row r="67" spans="1:8" s="50" customFormat="1" ht="15" customHeight="1" x14ac:dyDescent="0.2">
      <c r="A67" s="112"/>
      <c r="B67" s="126"/>
      <c r="C67" s="44" t="s">
        <v>76</v>
      </c>
      <c r="D67" s="65">
        <v>0</v>
      </c>
      <c r="E67" s="65">
        <v>0</v>
      </c>
      <c r="F67" s="49"/>
      <c r="G67" s="49"/>
      <c r="H67" s="49"/>
    </row>
    <row r="68" spans="1:8" s="50" customFormat="1" ht="15" customHeight="1" x14ac:dyDescent="0.2">
      <c r="A68" s="112"/>
      <c r="B68" s="126"/>
      <c r="C68" s="44" t="s">
        <v>77</v>
      </c>
      <c r="D68" s="65">
        <v>0</v>
      </c>
      <c r="E68" s="65">
        <v>0</v>
      </c>
      <c r="F68" s="49"/>
      <c r="G68" s="49"/>
      <c r="H68" s="49"/>
    </row>
    <row r="69" spans="1:8" s="73" customFormat="1" ht="22.5" customHeight="1" x14ac:dyDescent="0.2">
      <c r="A69" s="119" t="s">
        <v>102</v>
      </c>
      <c r="B69" s="120"/>
      <c r="C69" s="56" t="s">
        <v>74</v>
      </c>
      <c r="D69" s="66">
        <f>D70+D71+D72</f>
        <v>35292.6</v>
      </c>
      <c r="E69" s="66">
        <f>E70+E71+E72</f>
        <v>32791.599999999999</v>
      </c>
      <c r="F69" s="75"/>
      <c r="G69" s="75"/>
      <c r="H69" s="75"/>
    </row>
    <row r="70" spans="1:8" s="50" customFormat="1" x14ac:dyDescent="0.2">
      <c r="A70" s="121"/>
      <c r="B70" s="122"/>
      <c r="C70" s="59" t="s">
        <v>75</v>
      </c>
      <c r="D70" s="67">
        <f>D74</f>
        <v>0</v>
      </c>
      <c r="E70" s="67">
        <f>E74</f>
        <v>0</v>
      </c>
      <c r="F70" s="49"/>
      <c r="G70" s="49"/>
      <c r="H70" s="49"/>
    </row>
    <row r="71" spans="1:8" s="50" customFormat="1" x14ac:dyDescent="0.2">
      <c r="A71" s="121"/>
      <c r="B71" s="122"/>
      <c r="C71" s="59" t="s">
        <v>76</v>
      </c>
      <c r="D71" s="67">
        <f t="shared" ref="D71:E72" si="16">D75</f>
        <v>35292.6</v>
      </c>
      <c r="E71" s="67">
        <f t="shared" si="16"/>
        <v>32791.599999999999</v>
      </c>
      <c r="F71" s="49"/>
      <c r="G71" s="49"/>
      <c r="H71" s="49"/>
    </row>
    <row r="72" spans="1:8" s="50" customFormat="1" x14ac:dyDescent="0.2">
      <c r="A72" s="123"/>
      <c r="B72" s="124"/>
      <c r="C72" s="59" t="s">
        <v>77</v>
      </c>
      <c r="D72" s="67">
        <f t="shared" si="16"/>
        <v>0</v>
      </c>
      <c r="E72" s="67">
        <f t="shared" si="16"/>
        <v>0</v>
      </c>
      <c r="F72" s="49"/>
      <c r="G72" s="49"/>
      <c r="H72" s="49"/>
    </row>
    <row r="73" spans="1:8" s="73" customFormat="1" ht="22.5" customHeight="1" x14ac:dyDescent="0.2">
      <c r="A73" s="112" t="s">
        <v>86</v>
      </c>
      <c r="B73" s="126" t="s">
        <v>103</v>
      </c>
      <c r="C73" s="61" t="s">
        <v>74</v>
      </c>
      <c r="D73" s="64">
        <f t="shared" ref="D73:E73" si="17">D74+D75+D76</f>
        <v>35292.6</v>
      </c>
      <c r="E73" s="64">
        <f t="shared" si="17"/>
        <v>32791.599999999999</v>
      </c>
      <c r="F73" s="75"/>
      <c r="G73" s="75"/>
      <c r="H73" s="75"/>
    </row>
    <row r="74" spans="1:8" s="50" customFormat="1" x14ac:dyDescent="0.2">
      <c r="A74" s="112"/>
      <c r="B74" s="126"/>
      <c r="C74" s="44" t="s">
        <v>75</v>
      </c>
      <c r="D74" s="65">
        <v>0</v>
      </c>
      <c r="E74" s="65">
        <v>0</v>
      </c>
      <c r="F74" s="49"/>
      <c r="G74" s="49"/>
      <c r="H74" s="49"/>
    </row>
    <row r="75" spans="1:8" s="50" customFormat="1" x14ac:dyDescent="0.2">
      <c r="A75" s="112"/>
      <c r="B75" s="126"/>
      <c r="C75" s="44" t="s">
        <v>76</v>
      </c>
      <c r="D75" s="65">
        <v>35292.6</v>
      </c>
      <c r="E75" s="65">
        <v>32791.599999999999</v>
      </c>
      <c r="F75" s="49"/>
      <c r="G75" s="49"/>
      <c r="H75" s="49"/>
    </row>
    <row r="76" spans="1:8" s="50" customFormat="1" x14ac:dyDescent="0.2">
      <c r="A76" s="112"/>
      <c r="B76" s="126"/>
      <c r="C76" s="44" t="s">
        <v>77</v>
      </c>
      <c r="D76" s="65">
        <v>0</v>
      </c>
      <c r="E76" s="65">
        <v>0</v>
      </c>
      <c r="F76" s="49"/>
      <c r="G76" s="49"/>
      <c r="H76" s="49"/>
    </row>
    <row r="77" spans="1:8" s="73" customFormat="1" ht="14.25" customHeight="1" x14ac:dyDescent="0.2">
      <c r="A77" s="133" t="s">
        <v>104</v>
      </c>
      <c r="B77" s="134"/>
      <c r="C77" s="56" t="s">
        <v>74</v>
      </c>
      <c r="D77" s="66">
        <f>D78+D79+D81+D80</f>
        <v>103269.65999999999</v>
      </c>
      <c r="E77" s="66">
        <f>E78+E79+E81+E80</f>
        <v>102619.02</v>
      </c>
      <c r="F77" s="75"/>
      <c r="G77" s="75"/>
      <c r="H77" s="75"/>
    </row>
    <row r="78" spans="1:8" s="50" customFormat="1" ht="15" customHeight="1" x14ac:dyDescent="0.2">
      <c r="A78" s="135"/>
      <c r="B78" s="136"/>
      <c r="C78" s="59" t="s">
        <v>75</v>
      </c>
      <c r="D78" s="67">
        <f>D83+D88+D93</f>
        <v>21868.12</v>
      </c>
      <c r="E78" s="67">
        <f>E83+E88+E93</f>
        <v>21314.68</v>
      </c>
      <c r="F78" s="49"/>
      <c r="G78" s="49"/>
      <c r="H78" s="49"/>
    </row>
    <row r="79" spans="1:8" s="50" customFormat="1" ht="15" customHeight="1" x14ac:dyDescent="0.2">
      <c r="A79" s="135"/>
      <c r="B79" s="136"/>
      <c r="C79" s="59" t="s">
        <v>76</v>
      </c>
      <c r="D79" s="67">
        <f>D84+D89+D94</f>
        <v>80873.76999999999</v>
      </c>
      <c r="E79" s="67">
        <f>E84+E89+E94</f>
        <v>80776.570000000007</v>
      </c>
      <c r="F79" s="49"/>
      <c r="G79" s="49"/>
      <c r="H79" s="49"/>
    </row>
    <row r="80" spans="1:8" s="50" customFormat="1" ht="15" customHeight="1" x14ac:dyDescent="0.2">
      <c r="A80" s="135"/>
      <c r="B80" s="136"/>
      <c r="C80" s="59" t="s">
        <v>97</v>
      </c>
      <c r="D80" s="67">
        <f>D85+D90</f>
        <v>527.77</v>
      </c>
      <c r="E80" s="67">
        <f>E85+E90</f>
        <v>527.77</v>
      </c>
      <c r="F80" s="49"/>
      <c r="G80" s="49"/>
      <c r="H80" s="49"/>
    </row>
    <row r="81" spans="1:20" s="50" customFormat="1" ht="15" customHeight="1" x14ac:dyDescent="0.2">
      <c r="A81" s="137"/>
      <c r="B81" s="138"/>
      <c r="C81" s="59" t="s">
        <v>77</v>
      </c>
      <c r="D81" s="67">
        <f>D86+D91+D95</f>
        <v>0</v>
      </c>
      <c r="E81" s="67">
        <f>E86+E91+E95</f>
        <v>0</v>
      </c>
      <c r="F81" s="49"/>
      <c r="G81" s="49"/>
      <c r="H81" s="49"/>
    </row>
    <row r="82" spans="1:20" s="73" customFormat="1" ht="14.25" customHeight="1" x14ac:dyDescent="0.2">
      <c r="A82" s="112" t="s">
        <v>105</v>
      </c>
      <c r="B82" s="126" t="s">
        <v>106</v>
      </c>
      <c r="C82" s="61" t="s">
        <v>74</v>
      </c>
      <c r="D82" s="64">
        <f t="shared" ref="D82:E82" si="18">D83+D84+D86+D85</f>
        <v>32665.599999999999</v>
      </c>
      <c r="E82" s="64">
        <f t="shared" si="18"/>
        <v>32317.08</v>
      </c>
      <c r="F82" s="75"/>
      <c r="G82" s="75"/>
      <c r="H82" s="75"/>
    </row>
    <row r="83" spans="1:20" s="50" customFormat="1" ht="15" customHeight="1" x14ac:dyDescent="0.2">
      <c r="A83" s="112"/>
      <c r="B83" s="126"/>
      <c r="C83" s="44" t="s">
        <v>75</v>
      </c>
      <c r="D83" s="65">
        <v>5225</v>
      </c>
      <c r="E83" s="65">
        <v>4973.68</v>
      </c>
      <c r="F83" s="49">
        <v>360</v>
      </c>
      <c r="G83" s="49">
        <v>40</v>
      </c>
      <c r="H83" s="49">
        <v>15</v>
      </c>
      <c r="I83" s="50">
        <v>23</v>
      </c>
      <c r="J83" s="50">
        <v>60</v>
      </c>
      <c r="K83" s="50">
        <v>15</v>
      </c>
      <c r="L83" s="50">
        <v>1222.22</v>
      </c>
      <c r="M83" s="50">
        <v>1000</v>
      </c>
      <c r="N83" s="50">
        <v>262</v>
      </c>
      <c r="O83" s="50">
        <v>2227.7800000000002</v>
      </c>
      <c r="T83" s="50">
        <f>F83+G83+H83+I83+J83+K83+L83+M83+N83+O83+P83+Q83+R83+S83</f>
        <v>5225</v>
      </c>
    </row>
    <row r="84" spans="1:20" s="50" customFormat="1" ht="15" customHeight="1" x14ac:dyDescent="0.2">
      <c r="A84" s="112"/>
      <c r="B84" s="126"/>
      <c r="C84" s="44" t="s">
        <v>76</v>
      </c>
      <c r="D84" s="65">
        <v>27440.6</v>
      </c>
      <c r="E84" s="65">
        <v>27343.4</v>
      </c>
      <c r="F84" s="69">
        <v>3240</v>
      </c>
      <c r="G84" s="49">
        <v>7327</v>
      </c>
      <c r="H84" s="49">
        <v>360</v>
      </c>
      <c r="I84" s="50">
        <v>135</v>
      </c>
      <c r="J84" s="50">
        <v>207</v>
      </c>
      <c r="K84" s="50">
        <v>540</v>
      </c>
      <c r="L84" s="50">
        <v>135</v>
      </c>
      <c r="M84" s="50">
        <v>11000</v>
      </c>
      <c r="N84" s="50">
        <v>2569.6</v>
      </c>
      <c r="O84" s="50">
        <v>177</v>
      </c>
      <c r="P84" s="50">
        <v>700</v>
      </c>
      <c r="Q84" s="50">
        <v>300</v>
      </c>
      <c r="R84" s="50">
        <v>250</v>
      </c>
      <c r="S84" s="50">
        <v>500</v>
      </c>
      <c r="T84" s="77">
        <f>F84+G84+H84+I84+J84+K84+M84+L84+N84+O84+P84+Q84+R84+S84</f>
        <v>27440.6</v>
      </c>
    </row>
    <row r="85" spans="1:20" s="50" customFormat="1" ht="15" customHeight="1" x14ac:dyDescent="0.2">
      <c r="A85" s="112"/>
      <c r="B85" s="126"/>
      <c r="C85" s="44" t="s">
        <v>97</v>
      </c>
      <c r="D85" s="65">
        <v>0</v>
      </c>
      <c r="E85" s="65">
        <v>0</v>
      </c>
      <c r="F85" s="49"/>
      <c r="G85" s="49"/>
      <c r="H85" s="49"/>
    </row>
    <row r="86" spans="1:20" s="50" customFormat="1" ht="15" customHeight="1" x14ac:dyDescent="0.2">
      <c r="A86" s="112"/>
      <c r="B86" s="126"/>
      <c r="C86" s="44" t="s">
        <v>77</v>
      </c>
      <c r="D86" s="65">
        <v>0</v>
      </c>
      <c r="E86" s="65">
        <v>0</v>
      </c>
      <c r="F86" s="49"/>
      <c r="G86" s="49"/>
      <c r="H86" s="49"/>
    </row>
    <row r="87" spans="1:20" s="73" customFormat="1" ht="14.25" customHeight="1" x14ac:dyDescent="0.2">
      <c r="A87" s="112" t="s">
        <v>107</v>
      </c>
      <c r="B87" s="126" t="s">
        <v>108</v>
      </c>
      <c r="C87" s="61" t="s">
        <v>74</v>
      </c>
      <c r="D87" s="64">
        <f>D88+D89+D91+D90</f>
        <v>68854.36</v>
      </c>
      <c r="E87" s="64">
        <f>E88+E89+E91+E90</f>
        <v>68652.240000000005</v>
      </c>
      <c r="F87" s="75"/>
      <c r="G87" s="75"/>
      <c r="H87" s="75"/>
    </row>
    <row r="88" spans="1:20" s="50" customFormat="1" ht="15" customHeight="1" x14ac:dyDescent="0.2">
      <c r="A88" s="112"/>
      <c r="B88" s="126"/>
      <c r="C88" s="44" t="s">
        <v>75</v>
      </c>
      <c r="D88" s="65">
        <v>14893.42</v>
      </c>
      <c r="E88" s="65">
        <v>14691.3</v>
      </c>
      <c r="F88" s="49" t="s">
        <v>109</v>
      </c>
      <c r="G88" s="49"/>
      <c r="H88" s="49">
        <v>250</v>
      </c>
      <c r="I88" s="50">
        <v>371.8</v>
      </c>
      <c r="J88" s="50">
        <v>5841.67</v>
      </c>
      <c r="K88" s="50">
        <v>8429.9500000000007</v>
      </c>
      <c r="T88" s="50">
        <f>H88+I88+J88+K88</f>
        <v>14893.420000000002</v>
      </c>
    </row>
    <row r="89" spans="1:20" s="50" customFormat="1" ht="15" customHeight="1" x14ac:dyDescent="0.2">
      <c r="A89" s="112"/>
      <c r="B89" s="126"/>
      <c r="C89" s="44" t="s">
        <v>76</v>
      </c>
      <c r="D89" s="65">
        <v>53433.17</v>
      </c>
      <c r="E89" s="65">
        <v>53433.17</v>
      </c>
      <c r="F89" s="49" t="s">
        <v>110</v>
      </c>
      <c r="G89" s="49"/>
      <c r="H89" s="49">
        <v>3346.2</v>
      </c>
      <c r="I89" s="50">
        <v>49515.07</v>
      </c>
      <c r="J89" s="50">
        <v>571.9</v>
      </c>
      <c r="T89" s="50">
        <f>H89+I89+J89</f>
        <v>53433.17</v>
      </c>
    </row>
    <row r="90" spans="1:20" s="50" customFormat="1" ht="15" customHeight="1" x14ac:dyDescent="0.2">
      <c r="A90" s="112"/>
      <c r="B90" s="126"/>
      <c r="C90" s="44" t="s">
        <v>97</v>
      </c>
      <c r="D90" s="65">
        <v>527.77</v>
      </c>
      <c r="E90" s="65">
        <v>527.77</v>
      </c>
      <c r="F90" s="49" t="s">
        <v>111</v>
      </c>
      <c r="G90" s="49"/>
      <c r="H90" s="49">
        <v>527.77</v>
      </c>
    </row>
    <row r="91" spans="1:20" s="50" customFormat="1" ht="18" customHeight="1" x14ac:dyDescent="0.2">
      <c r="A91" s="112"/>
      <c r="B91" s="126"/>
      <c r="C91" s="44" t="s">
        <v>77</v>
      </c>
      <c r="D91" s="65">
        <v>0</v>
      </c>
      <c r="E91" s="65">
        <v>0</v>
      </c>
      <c r="F91" s="49"/>
      <c r="G91" s="49"/>
      <c r="H91" s="49"/>
    </row>
    <row r="92" spans="1:20" s="50" customFormat="1" ht="14.25" customHeight="1" x14ac:dyDescent="0.2">
      <c r="A92" s="112" t="s">
        <v>112</v>
      </c>
      <c r="B92" s="126" t="s">
        <v>113</v>
      </c>
      <c r="C92" s="61" t="s">
        <v>74</v>
      </c>
      <c r="D92" s="64">
        <f t="shared" ref="D92:E92" si="19">D93+D94+D95</f>
        <v>1749.7</v>
      </c>
      <c r="E92" s="64">
        <f t="shared" si="19"/>
        <v>1649.7</v>
      </c>
      <c r="F92" s="49"/>
      <c r="G92" s="49"/>
      <c r="H92" s="49"/>
    </row>
    <row r="93" spans="1:20" s="50" customFormat="1" x14ac:dyDescent="0.2">
      <c r="A93" s="132"/>
      <c r="B93" s="130"/>
      <c r="C93" s="44" t="s">
        <v>75</v>
      </c>
      <c r="D93" s="65">
        <v>1749.7</v>
      </c>
      <c r="E93" s="65">
        <v>1649.7</v>
      </c>
      <c r="F93" s="49"/>
      <c r="G93" s="49"/>
      <c r="H93" s="49"/>
    </row>
    <row r="94" spans="1:20" s="50" customFormat="1" x14ac:dyDescent="0.2">
      <c r="A94" s="132"/>
      <c r="B94" s="130"/>
      <c r="C94" s="44" t="s">
        <v>76</v>
      </c>
      <c r="D94" s="65">
        <v>0</v>
      </c>
      <c r="E94" s="65">
        <v>0</v>
      </c>
      <c r="F94" s="49"/>
      <c r="G94" s="49"/>
      <c r="H94" s="49"/>
    </row>
    <row r="95" spans="1:20" s="50" customFormat="1" x14ac:dyDescent="0.2">
      <c r="A95" s="132"/>
      <c r="B95" s="130"/>
      <c r="C95" s="44" t="s">
        <v>77</v>
      </c>
      <c r="D95" s="65">
        <v>0</v>
      </c>
      <c r="E95" s="65">
        <v>0</v>
      </c>
      <c r="F95" s="49"/>
      <c r="G95" s="49"/>
      <c r="H95" s="49"/>
    </row>
    <row r="96" spans="1:20" s="50" customFormat="1" ht="14.25" customHeight="1" x14ac:dyDescent="0.2">
      <c r="A96" s="119" t="s">
        <v>114</v>
      </c>
      <c r="B96" s="120"/>
      <c r="C96" s="56" t="s">
        <v>74</v>
      </c>
      <c r="D96" s="66">
        <f>D97+D98+D99</f>
        <v>0</v>
      </c>
      <c r="E96" s="66">
        <f>E97+E98+E99</f>
        <v>0</v>
      </c>
      <c r="F96" s="49"/>
      <c r="G96" s="49"/>
      <c r="H96" s="49"/>
    </row>
    <row r="97" spans="1:8" s="50" customFormat="1" x14ac:dyDescent="0.2">
      <c r="A97" s="121"/>
      <c r="B97" s="122"/>
      <c r="C97" s="59" t="s">
        <v>75</v>
      </c>
      <c r="D97" s="67">
        <f>D101</f>
        <v>0</v>
      </c>
      <c r="E97" s="67">
        <f>E101</f>
        <v>0</v>
      </c>
      <c r="F97" s="49"/>
      <c r="G97" s="49"/>
      <c r="H97" s="49"/>
    </row>
    <row r="98" spans="1:8" s="50" customFormat="1" x14ac:dyDescent="0.2">
      <c r="A98" s="121"/>
      <c r="B98" s="122"/>
      <c r="C98" s="59" t="s">
        <v>76</v>
      </c>
      <c r="D98" s="67">
        <f t="shared" ref="D98:E99" si="20">D102</f>
        <v>0</v>
      </c>
      <c r="E98" s="67">
        <f t="shared" si="20"/>
        <v>0</v>
      </c>
      <c r="F98" s="49"/>
      <c r="G98" s="49"/>
      <c r="H98" s="49"/>
    </row>
    <row r="99" spans="1:8" s="50" customFormat="1" x14ac:dyDescent="0.2">
      <c r="A99" s="123"/>
      <c r="B99" s="124"/>
      <c r="C99" s="59" t="s">
        <v>77</v>
      </c>
      <c r="D99" s="67">
        <f t="shared" si="20"/>
        <v>0</v>
      </c>
      <c r="E99" s="67">
        <f t="shared" si="20"/>
        <v>0</v>
      </c>
      <c r="F99" s="49"/>
      <c r="G99" s="49"/>
      <c r="H99" s="49"/>
    </row>
    <row r="100" spans="1:8" s="50" customFormat="1" ht="14.25" customHeight="1" x14ac:dyDescent="0.2">
      <c r="A100" s="112" t="s">
        <v>115</v>
      </c>
      <c r="B100" s="126" t="s">
        <v>116</v>
      </c>
      <c r="C100" s="61" t="s">
        <v>74</v>
      </c>
      <c r="D100" s="64">
        <f t="shared" ref="D100:E100" si="21">D101+D102+D103</f>
        <v>0</v>
      </c>
      <c r="E100" s="64">
        <f t="shared" si="21"/>
        <v>0</v>
      </c>
      <c r="F100" s="49"/>
      <c r="G100" s="49"/>
      <c r="H100" s="49"/>
    </row>
    <row r="101" spans="1:8" s="50" customFormat="1" x14ac:dyDescent="0.2">
      <c r="A101" s="132"/>
      <c r="B101" s="130"/>
      <c r="C101" s="44" t="s">
        <v>75</v>
      </c>
      <c r="D101" s="65">
        <v>0</v>
      </c>
      <c r="E101" s="65">
        <v>0</v>
      </c>
      <c r="F101" s="49"/>
      <c r="G101" s="49"/>
      <c r="H101" s="49"/>
    </row>
    <row r="102" spans="1:8" s="50" customFormat="1" x14ac:dyDescent="0.2">
      <c r="A102" s="132"/>
      <c r="B102" s="130"/>
      <c r="C102" s="44" t="s">
        <v>76</v>
      </c>
      <c r="D102" s="65">
        <v>0</v>
      </c>
      <c r="E102" s="65">
        <v>0</v>
      </c>
      <c r="F102" s="49"/>
      <c r="G102" s="49"/>
      <c r="H102" s="49"/>
    </row>
    <row r="103" spans="1:8" s="50" customFormat="1" x14ac:dyDescent="0.2">
      <c r="A103" s="132"/>
      <c r="B103" s="130"/>
      <c r="C103" s="44" t="s">
        <v>77</v>
      </c>
      <c r="D103" s="65">
        <v>0</v>
      </c>
      <c r="E103" s="65">
        <v>0</v>
      </c>
      <c r="F103" s="49"/>
      <c r="G103" s="49"/>
      <c r="H103" s="49"/>
    </row>
    <row r="104" spans="1:8" s="73" customFormat="1" ht="20.25" customHeight="1" x14ac:dyDescent="0.2">
      <c r="A104" s="131" t="s">
        <v>117</v>
      </c>
      <c r="B104" s="131"/>
      <c r="C104" s="70" t="s">
        <v>74</v>
      </c>
      <c r="D104" s="71">
        <f>D105+D106+D107+D108</f>
        <v>771418.96</v>
      </c>
      <c r="E104" s="71">
        <f>E105+E106+E107+E108</f>
        <v>760724.84000000008</v>
      </c>
      <c r="F104" s="72">
        <f>D104-D71</f>
        <v>736126.36</v>
      </c>
      <c r="G104" s="72">
        <f>E104-E71</f>
        <v>727933.24000000011</v>
      </c>
      <c r="H104" s="72"/>
    </row>
    <row r="105" spans="1:8" s="73" customFormat="1" ht="20.25" customHeight="1" x14ac:dyDescent="0.2">
      <c r="A105" s="131"/>
      <c r="B105" s="131"/>
      <c r="C105" s="78" t="s">
        <v>75</v>
      </c>
      <c r="D105" s="71">
        <f>D48+D56+D70+D78+D97</f>
        <v>119435.22</v>
      </c>
      <c r="E105" s="71">
        <f>E48+E56+E70+E78+E97</f>
        <v>111339.30000000002</v>
      </c>
      <c r="F105" s="72"/>
      <c r="G105" s="75"/>
      <c r="H105" s="75"/>
    </row>
    <row r="106" spans="1:8" s="73" customFormat="1" ht="20.25" customHeight="1" x14ac:dyDescent="0.2">
      <c r="A106" s="131"/>
      <c r="B106" s="131"/>
      <c r="C106" s="78" t="s">
        <v>76</v>
      </c>
      <c r="D106" s="71">
        <f>D49+D57+D71+D79+D98</f>
        <v>651455.97</v>
      </c>
      <c r="E106" s="71">
        <f>E49+E57+E71+E79+E98</f>
        <v>648857.77</v>
      </c>
      <c r="F106" s="75"/>
      <c r="G106" s="75"/>
      <c r="H106" s="75"/>
    </row>
    <row r="107" spans="1:8" s="73" customFormat="1" ht="20.25" customHeight="1" x14ac:dyDescent="0.2">
      <c r="A107" s="131"/>
      <c r="B107" s="131"/>
      <c r="C107" s="78" t="s">
        <v>97</v>
      </c>
      <c r="D107" s="71">
        <f>D58+D80</f>
        <v>527.77</v>
      </c>
      <c r="E107" s="71">
        <f>E58+E80</f>
        <v>527.77</v>
      </c>
      <c r="F107" s="75"/>
      <c r="G107" s="75"/>
      <c r="H107" s="75"/>
    </row>
    <row r="108" spans="1:8" s="73" customFormat="1" ht="20.25" customHeight="1" x14ac:dyDescent="0.2">
      <c r="A108" s="131"/>
      <c r="B108" s="131"/>
      <c r="C108" s="78" t="s">
        <v>77</v>
      </c>
      <c r="D108" s="71">
        <f>D50+D59+D72+D81+D99</f>
        <v>0</v>
      </c>
      <c r="E108" s="71">
        <f>E50+E59+E72+E81+E99</f>
        <v>0</v>
      </c>
      <c r="F108" s="75"/>
      <c r="G108" s="75"/>
      <c r="H108" s="75"/>
    </row>
    <row r="109" spans="1:8" s="55" customFormat="1" ht="30.75" customHeight="1" x14ac:dyDescent="0.2">
      <c r="A109" s="140" t="s">
        <v>18</v>
      </c>
      <c r="B109" s="140"/>
      <c r="C109" s="140"/>
      <c r="D109" s="140"/>
      <c r="E109" s="140"/>
      <c r="F109" s="54"/>
      <c r="G109" s="54"/>
      <c r="H109" s="54"/>
    </row>
    <row r="110" spans="1:8" s="73" customFormat="1" ht="14.25" customHeight="1" x14ac:dyDescent="0.2">
      <c r="A110" s="119" t="s">
        <v>118</v>
      </c>
      <c r="B110" s="120"/>
      <c r="C110" s="56" t="s">
        <v>74</v>
      </c>
      <c r="D110" s="66">
        <f>D111+D112+D113</f>
        <v>154507.1</v>
      </c>
      <c r="E110" s="66">
        <f>E111+E112+E113</f>
        <v>150072.39000000001</v>
      </c>
      <c r="F110" s="75"/>
      <c r="G110" s="75"/>
      <c r="H110" s="75"/>
    </row>
    <row r="111" spans="1:8" s="50" customFormat="1" ht="23.25" customHeight="1" x14ac:dyDescent="0.2">
      <c r="A111" s="121"/>
      <c r="B111" s="122"/>
      <c r="C111" s="59" t="s">
        <v>75</v>
      </c>
      <c r="D111" s="67">
        <f>D115</f>
        <v>154507.1</v>
      </c>
      <c r="E111" s="67">
        <f>E115</f>
        <v>150072.39000000001</v>
      </c>
      <c r="F111" s="49"/>
      <c r="G111" s="49"/>
      <c r="H111" s="49"/>
    </row>
    <row r="112" spans="1:8" s="50" customFormat="1" ht="21.75" customHeight="1" x14ac:dyDescent="0.2">
      <c r="A112" s="121"/>
      <c r="B112" s="122"/>
      <c r="C112" s="59" t="s">
        <v>76</v>
      </c>
      <c r="D112" s="67">
        <f t="shared" ref="D112:E113" si="22">D116</f>
        <v>0</v>
      </c>
      <c r="E112" s="67">
        <f t="shared" si="22"/>
        <v>0</v>
      </c>
      <c r="F112" s="49"/>
      <c r="G112" s="49"/>
      <c r="H112" s="49"/>
    </row>
    <row r="113" spans="1:8" s="50" customFormat="1" ht="15" customHeight="1" x14ac:dyDescent="0.2">
      <c r="A113" s="123"/>
      <c r="B113" s="124"/>
      <c r="C113" s="59" t="s">
        <v>77</v>
      </c>
      <c r="D113" s="67">
        <f t="shared" si="22"/>
        <v>0</v>
      </c>
      <c r="E113" s="67">
        <f t="shared" si="22"/>
        <v>0</v>
      </c>
      <c r="F113" s="49"/>
      <c r="G113" s="49"/>
      <c r="H113" s="49"/>
    </row>
    <row r="114" spans="1:8" s="73" customFormat="1" ht="14.25" customHeight="1" x14ac:dyDescent="0.2">
      <c r="A114" s="112" t="s">
        <v>78</v>
      </c>
      <c r="B114" s="126" t="s">
        <v>119</v>
      </c>
      <c r="C114" s="61" t="s">
        <v>74</v>
      </c>
      <c r="D114" s="64">
        <f t="shared" ref="D114:E114" si="23">D115+D116+D117</f>
        <v>154507.1</v>
      </c>
      <c r="E114" s="64">
        <f t="shared" si="23"/>
        <v>150072.39000000001</v>
      </c>
      <c r="F114" s="75"/>
      <c r="G114" s="75"/>
      <c r="H114" s="75"/>
    </row>
    <row r="115" spans="1:8" s="50" customFormat="1" ht="23.25" customHeight="1" x14ac:dyDescent="0.2">
      <c r="A115" s="112"/>
      <c r="B115" s="139"/>
      <c r="C115" s="44" t="s">
        <v>75</v>
      </c>
      <c r="D115" s="65">
        <v>154507.1</v>
      </c>
      <c r="E115" s="65">
        <v>150072.39000000001</v>
      </c>
      <c r="F115" s="49"/>
      <c r="G115" s="49"/>
      <c r="H115" s="49"/>
    </row>
    <row r="116" spans="1:8" s="50" customFormat="1" ht="21.75" customHeight="1" x14ac:dyDescent="0.2">
      <c r="A116" s="112"/>
      <c r="B116" s="139"/>
      <c r="C116" s="44" t="s">
        <v>76</v>
      </c>
      <c r="D116" s="65">
        <v>0</v>
      </c>
      <c r="E116" s="65">
        <v>0</v>
      </c>
      <c r="F116" s="49"/>
      <c r="G116" s="49"/>
      <c r="H116" s="49"/>
    </row>
    <row r="117" spans="1:8" s="50" customFormat="1" ht="15" customHeight="1" x14ac:dyDescent="0.2">
      <c r="A117" s="112"/>
      <c r="B117" s="139"/>
      <c r="C117" s="44" t="s">
        <v>77</v>
      </c>
      <c r="D117" s="65">
        <v>0</v>
      </c>
      <c r="E117" s="65">
        <v>0</v>
      </c>
      <c r="F117" s="49"/>
      <c r="G117" s="49"/>
      <c r="H117" s="49"/>
    </row>
    <row r="118" spans="1:8" s="73" customFormat="1" ht="14.25" customHeight="1" x14ac:dyDescent="0.2">
      <c r="A118" s="119" t="s">
        <v>120</v>
      </c>
      <c r="B118" s="120"/>
      <c r="C118" s="56" t="s">
        <v>74</v>
      </c>
      <c r="D118" s="66">
        <f>D119+D120+D121</f>
        <v>920</v>
      </c>
      <c r="E118" s="66">
        <f>E119+E120+E121</f>
        <v>700.12</v>
      </c>
      <c r="F118" s="75"/>
      <c r="G118" s="75"/>
      <c r="H118" s="75"/>
    </row>
    <row r="119" spans="1:8" s="50" customFormat="1" x14ac:dyDescent="0.2">
      <c r="A119" s="121"/>
      <c r="B119" s="122"/>
      <c r="C119" s="59" t="s">
        <v>75</v>
      </c>
      <c r="D119" s="67">
        <f t="shared" ref="D119:E121" si="24">D127+D123</f>
        <v>920</v>
      </c>
      <c r="E119" s="67">
        <f t="shared" si="24"/>
        <v>700.12</v>
      </c>
      <c r="F119" s="49"/>
      <c r="G119" s="49"/>
      <c r="H119" s="49"/>
    </row>
    <row r="120" spans="1:8" s="50" customFormat="1" x14ac:dyDescent="0.2">
      <c r="A120" s="121"/>
      <c r="B120" s="122"/>
      <c r="C120" s="59" t="s">
        <v>76</v>
      </c>
      <c r="D120" s="67">
        <f t="shared" si="24"/>
        <v>0</v>
      </c>
      <c r="E120" s="67">
        <f t="shared" si="24"/>
        <v>0</v>
      </c>
      <c r="F120" s="49"/>
      <c r="G120" s="49"/>
      <c r="H120" s="49"/>
    </row>
    <row r="121" spans="1:8" s="50" customFormat="1" x14ac:dyDescent="0.2">
      <c r="A121" s="123"/>
      <c r="B121" s="124"/>
      <c r="C121" s="59" t="s">
        <v>77</v>
      </c>
      <c r="D121" s="67">
        <f t="shared" si="24"/>
        <v>0</v>
      </c>
      <c r="E121" s="67">
        <f t="shared" si="24"/>
        <v>0</v>
      </c>
      <c r="F121" s="49"/>
      <c r="G121" s="49"/>
      <c r="H121" s="49"/>
    </row>
    <row r="122" spans="1:8" s="80" customFormat="1" ht="15" customHeight="1" x14ac:dyDescent="0.2">
      <c r="A122" s="112" t="s">
        <v>83</v>
      </c>
      <c r="B122" s="126" t="s">
        <v>121</v>
      </c>
      <c r="C122" s="61" t="s">
        <v>74</v>
      </c>
      <c r="D122" s="64">
        <f t="shared" ref="D122:E122" si="25">D123+D124+D125</f>
        <v>700</v>
      </c>
      <c r="E122" s="64">
        <f t="shared" si="25"/>
        <v>661.58</v>
      </c>
      <c r="F122" s="79"/>
      <c r="G122" s="79"/>
      <c r="H122" s="79"/>
    </row>
    <row r="123" spans="1:8" s="82" customFormat="1" ht="15" customHeight="1" x14ac:dyDescent="0.2">
      <c r="A123" s="112"/>
      <c r="B123" s="126"/>
      <c r="C123" s="44" t="s">
        <v>75</v>
      </c>
      <c r="D123" s="65">
        <v>700</v>
      </c>
      <c r="E123" s="65">
        <v>661.58</v>
      </c>
      <c r="F123" s="81"/>
      <c r="G123" s="81"/>
      <c r="H123" s="81"/>
    </row>
    <row r="124" spans="1:8" s="82" customFormat="1" ht="15" customHeight="1" x14ac:dyDescent="0.2">
      <c r="A124" s="112"/>
      <c r="B124" s="126"/>
      <c r="C124" s="44" t="s">
        <v>76</v>
      </c>
      <c r="D124" s="65">
        <v>0</v>
      </c>
      <c r="E124" s="65">
        <v>0</v>
      </c>
      <c r="F124" s="81"/>
      <c r="G124" s="81"/>
      <c r="H124" s="81"/>
    </row>
    <row r="125" spans="1:8" s="82" customFormat="1" ht="15" customHeight="1" x14ac:dyDescent="0.2">
      <c r="A125" s="112"/>
      <c r="B125" s="126"/>
      <c r="C125" s="44" t="s">
        <v>77</v>
      </c>
      <c r="D125" s="65">
        <v>0</v>
      </c>
      <c r="E125" s="65">
        <v>0</v>
      </c>
      <c r="F125" s="81"/>
      <c r="G125" s="81"/>
      <c r="H125" s="81"/>
    </row>
    <row r="126" spans="1:8" s="73" customFormat="1" ht="25.5" customHeight="1" x14ac:dyDescent="0.2">
      <c r="A126" s="112" t="s">
        <v>100</v>
      </c>
      <c r="B126" s="126" t="s">
        <v>122</v>
      </c>
      <c r="C126" s="61" t="s">
        <v>74</v>
      </c>
      <c r="D126" s="64">
        <f t="shared" ref="D126:E126" si="26">D127+D128+D129</f>
        <v>220</v>
      </c>
      <c r="E126" s="64">
        <f t="shared" si="26"/>
        <v>38.54</v>
      </c>
      <c r="F126" s="75"/>
      <c r="G126" s="75"/>
      <c r="H126" s="75"/>
    </row>
    <row r="127" spans="1:8" s="50" customFormat="1" ht="15" customHeight="1" x14ac:dyDescent="0.2">
      <c r="A127" s="112"/>
      <c r="B127" s="139"/>
      <c r="C127" s="44" t="s">
        <v>75</v>
      </c>
      <c r="D127" s="65">
        <v>220</v>
      </c>
      <c r="E127" s="65">
        <v>38.54</v>
      </c>
      <c r="F127" s="49"/>
      <c r="G127" s="49"/>
      <c r="H127" s="49"/>
    </row>
    <row r="128" spans="1:8" s="50" customFormat="1" ht="15" customHeight="1" x14ac:dyDescent="0.2">
      <c r="A128" s="112"/>
      <c r="B128" s="139"/>
      <c r="C128" s="44" t="s">
        <v>76</v>
      </c>
      <c r="D128" s="65">
        <v>0</v>
      </c>
      <c r="E128" s="65">
        <v>0</v>
      </c>
      <c r="F128" s="49"/>
      <c r="G128" s="49"/>
      <c r="H128" s="49"/>
    </row>
    <row r="129" spans="1:8" s="50" customFormat="1" ht="15" customHeight="1" x14ac:dyDescent="0.2">
      <c r="A129" s="112"/>
      <c r="B129" s="139"/>
      <c r="C129" s="44" t="s">
        <v>77</v>
      </c>
      <c r="D129" s="65">
        <v>0</v>
      </c>
      <c r="E129" s="65">
        <v>0</v>
      </c>
      <c r="F129" s="49"/>
      <c r="G129" s="49"/>
      <c r="H129" s="49"/>
    </row>
    <row r="130" spans="1:8" s="73" customFormat="1" ht="14.25" customHeight="1" x14ac:dyDescent="0.2">
      <c r="A130" s="119" t="s">
        <v>123</v>
      </c>
      <c r="B130" s="120"/>
      <c r="C130" s="56" t="s">
        <v>74</v>
      </c>
      <c r="D130" s="66">
        <f>D131+D132+D134</f>
        <v>11093.900000000001</v>
      </c>
      <c r="E130" s="66">
        <f>E131+E132+E134</f>
        <v>10636.39</v>
      </c>
      <c r="F130" s="75"/>
      <c r="G130" s="75"/>
      <c r="H130" s="75"/>
    </row>
    <row r="131" spans="1:8" s="50" customFormat="1" ht="15" customHeight="1" x14ac:dyDescent="0.2">
      <c r="A131" s="121"/>
      <c r="B131" s="122"/>
      <c r="C131" s="59" t="s">
        <v>75</v>
      </c>
      <c r="D131" s="67">
        <f>D136+D140+D145</f>
        <v>4766.3</v>
      </c>
      <c r="E131" s="67">
        <f>E136+E140+E145</f>
        <v>4308.79</v>
      </c>
      <c r="F131" s="49"/>
      <c r="G131" s="49"/>
      <c r="H131" s="49"/>
    </row>
    <row r="132" spans="1:8" s="50" customFormat="1" ht="15" customHeight="1" x14ac:dyDescent="0.2">
      <c r="A132" s="121"/>
      <c r="B132" s="122"/>
      <c r="C132" s="59" t="s">
        <v>76</v>
      </c>
      <c r="D132" s="67">
        <f>D137+D141+D146</f>
        <v>6327.6</v>
      </c>
      <c r="E132" s="67">
        <f>E137+E141+E146</f>
        <v>6327.6</v>
      </c>
      <c r="F132" s="49"/>
      <c r="G132" s="49"/>
      <c r="H132" s="49"/>
    </row>
    <row r="133" spans="1:8" s="50" customFormat="1" ht="15" customHeight="1" x14ac:dyDescent="0.2">
      <c r="A133" s="121"/>
      <c r="B133" s="122"/>
      <c r="C133" s="59" t="s">
        <v>97</v>
      </c>
      <c r="D133" s="67">
        <f>D142</f>
        <v>481.41</v>
      </c>
      <c r="E133" s="67">
        <f>E142</f>
        <v>481.41</v>
      </c>
      <c r="F133" s="49"/>
      <c r="G133" s="49"/>
      <c r="H133" s="49"/>
    </row>
    <row r="134" spans="1:8" s="50" customFormat="1" ht="15" customHeight="1" x14ac:dyDescent="0.2">
      <c r="A134" s="123"/>
      <c r="B134" s="124"/>
      <c r="C134" s="59" t="s">
        <v>77</v>
      </c>
      <c r="D134" s="67">
        <f>D138+D143+D147</f>
        <v>0</v>
      </c>
      <c r="E134" s="67">
        <f>E138+E143+E147</f>
        <v>0</v>
      </c>
      <c r="F134" s="49"/>
      <c r="G134" s="49"/>
      <c r="H134" s="49"/>
    </row>
    <row r="135" spans="1:8" s="73" customFormat="1" ht="14.25" customHeight="1" x14ac:dyDescent="0.2">
      <c r="A135" s="112" t="s">
        <v>86</v>
      </c>
      <c r="B135" s="126" t="s">
        <v>124</v>
      </c>
      <c r="C135" s="61" t="s">
        <v>74</v>
      </c>
      <c r="D135" s="64">
        <f t="shared" ref="D135:E135" si="27">D136+D137+D138</f>
        <v>6373.6</v>
      </c>
      <c r="E135" s="64">
        <f t="shared" si="27"/>
        <v>6174.64</v>
      </c>
      <c r="F135" s="75"/>
      <c r="G135" s="75"/>
      <c r="H135" s="75"/>
    </row>
    <row r="136" spans="1:8" s="50" customFormat="1" ht="15" customHeight="1" x14ac:dyDescent="0.2">
      <c r="A136" s="112"/>
      <c r="B136" s="139"/>
      <c r="C136" s="44" t="s">
        <v>75</v>
      </c>
      <c r="D136" s="65">
        <v>1996</v>
      </c>
      <c r="E136" s="65">
        <v>1797.04</v>
      </c>
      <c r="F136" s="49"/>
      <c r="G136" s="49"/>
      <c r="H136" s="49"/>
    </row>
    <row r="137" spans="1:8" s="50" customFormat="1" ht="15" customHeight="1" x14ac:dyDescent="0.2">
      <c r="A137" s="112"/>
      <c r="B137" s="139"/>
      <c r="C137" s="44" t="s">
        <v>76</v>
      </c>
      <c r="D137" s="65">
        <v>4377.6000000000004</v>
      </c>
      <c r="E137" s="65">
        <v>4377.6000000000004</v>
      </c>
      <c r="F137" s="49"/>
      <c r="G137" s="49"/>
      <c r="H137" s="49"/>
    </row>
    <row r="138" spans="1:8" s="50" customFormat="1" ht="15" customHeight="1" x14ac:dyDescent="0.2">
      <c r="A138" s="112"/>
      <c r="B138" s="139"/>
      <c r="C138" s="44" t="s">
        <v>77</v>
      </c>
      <c r="D138" s="65">
        <v>0</v>
      </c>
      <c r="E138" s="65">
        <v>0</v>
      </c>
      <c r="F138" s="49"/>
      <c r="G138" s="49"/>
      <c r="H138" s="49"/>
    </row>
    <row r="139" spans="1:8" s="73" customFormat="1" ht="14.25" customHeight="1" x14ac:dyDescent="0.2">
      <c r="A139" s="112" t="s">
        <v>89</v>
      </c>
      <c r="B139" s="126" t="s">
        <v>125</v>
      </c>
      <c r="C139" s="61" t="s">
        <v>74</v>
      </c>
      <c r="D139" s="64">
        <f>D140+D141+D143+D142</f>
        <v>4391.41</v>
      </c>
      <c r="E139" s="64">
        <f>E140+E141+E143+E142</f>
        <v>4139.26</v>
      </c>
      <c r="F139" s="75"/>
      <c r="G139" s="75"/>
      <c r="H139" s="75"/>
    </row>
    <row r="140" spans="1:8" s="50" customFormat="1" ht="15" customHeight="1" x14ac:dyDescent="0.2">
      <c r="A140" s="112"/>
      <c r="B140" s="139"/>
      <c r="C140" s="44" t="s">
        <v>75</v>
      </c>
      <c r="D140" s="65">
        <v>1960</v>
      </c>
      <c r="E140" s="65">
        <v>1707.85</v>
      </c>
      <c r="F140" s="49"/>
      <c r="G140" s="49"/>
      <c r="H140" s="49"/>
    </row>
    <row r="141" spans="1:8" s="50" customFormat="1" ht="15" customHeight="1" x14ac:dyDescent="0.2">
      <c r="A141" s="112"/>
      <c r="B141" s="139"/>
      <c r="C141" s="44" t="s">
        <v>76</v>
      </c>
      <c r="D141" s="65">
        <v>1950</v>
      </c>
      <c r="E141" s="65">
        <v>1950</v>
      </c>
      <c r="F141" s="49" t="s">
        <v>126</v>
      </c>
      <c r="G141" s="49"/>
      <c r="H141" s="49"/>
    </row>
    <row r="142" spans="1:8" s="50" customFormat="1" ht="15" customHeight="1" x14ac:dyDescent="0.2">
      <c r="A142" s="112"/>
      <c r="B142" s="139"/>
      <c r="C142" s="44" t="s">
        <v>97</v>
      </c>
      <c r="D142" s="65">
        <v>481.41</v>
      </c>
      <c r="E142" s="65">
        <v>481.41</v>
      </c>
      <c r="F142" s="49"/>
      <c r="G142" s="49"/>
      <c r="H142" s="49"/>
    </row>
    <row r="143" spans="1:8" s="84" customFormat="1" ht="18.75" customHeight="1" x14ac:dyDescent="0.25">
      <c r="A143" s="112"/>
      <c r="B143" s="139"/>
      <c r="C143" s="83" t="s">
        <v>77</v>
      </c>
      <c r="D143" s="65">
        <v>0</v>
      </c>
      <c r="E143" s="65">
        <v>0</v>
      </c>
      <c r="F143" s="49"/>
      <c r="G143" s="49"/>
      <c r="H143" s="49"/>
    </row>
    <row r="144" spans="1:8" s="84" customFormat="1" ht="15" customHeight="1" x14ac:dyDescent="0.25">
      <c r="A144" s="112" t="s">
        <v>91</v>
      </c>
      <c r="B144" s="126" t="s">
        <v>113</v>
      </c>
      <c r="C144" s="61" t="s">
        <v>74</v>
      </c>
      <c r="D144" s="64">
        <f t="shared" ref="D144:E144" si="28">D145+D146+D147</f>
        <v>810.3</v>
      </c>
      <c r="E144" s="64">
        <f t="shared" si="28"/>
        <v>803.9</v>
      </c>
      <c r="F144" s="49"/>
      <c r="G144" s="49"/>
      <c r="H144" s="49"/>
    </row>
    <row r="145" spans="1:8" s="84" customFormat="1" ht="15" customHeight="1" x14ac:dyDescent="0.25">
      <c r="A145" s="132"/>
      <c r="B145" s="130"/>
      <c r="C145" s="44" t="s">
        <v>75</v>
      </c>
      <c r="D145" s="65">
        <v>810.3</v>
      </c>
      <c r="E145" s="65">
        <v>803.9</v>
      </c>
      <c r="F145" s="49"/>
      <c r="G145" s="49"/>
      <c r="H145" s="49"/>
    </row>
    <row r="146" spans="1:8" s="84" customFormat="1" ht="15" customHeight="1" x14ac:dyDescent="0.25">
      <c r="A146" s="132"/>
      <c r="B146" s="130"/>
      <c r="C146" s="44" t="s">
        <v>76</v>
      </c>
      <c r="D146" s="65">
        <v>0</v>
      </c>
      <c r="E146" s="65">
        <v>0</v>
      </c>
      <c r="F146" s="49"/>
      <c r="G146" s="49"/>
      <c r="H146" s="49"/>
    </row>
    <row r="147" spans="1:8" s="84" customFormat="1" ht="18.75" customHeight="1" x14ac:dyDescent="0.25">
      <c r="A147" s="132"/>
      <c r="B147" s="130"/>
      <c r="C147" s="83" t="s">
        <v>77</v>
      </c>
      <c r="D147" s="65">
        <v>0</v>
      </c>
      <c r="E147" s="65">
        <v>0</v>
      </c>
      <c r="F147" s="49"/>
      <c r="G147" s="49"/>
      <c r="H147" s="49"/>
    </row>
    <row r="148" spans="1:8" s="73" customFormat="1" ht="20.25" customHeight="1" x14ac:dyDescent="0.2">
      <c r="A148" s="131" t="s">
        <v>127</v>
      </c>
      <c r="B148" s="131"/>
      <c r="C148" s="70" t="s">
        <v>74</v>
      </c>
      <c r="D148" s="71">
        <f>D149+D150+D152+D151</f>
        <v>167002.41</v>
      </c>
      <c r="E148" s="71">
        <f>E149+E150+E152+E151</f>
        <v>161890.31000000003</v>
      </c>
      <c r="F148" s="75"/>
      <c r="G148" s="75"/>
      <c r="H148" s="75"/>
    </row>
    <row r="149" spans="1:8" s="73" customFormat="1" ht="20.25" customHeight="1" x14ac:dyDescent="0.2">
      <c r="A149" s="131"/>
      <c r="B149" s="131"/>
      <c r="C149" s="78" t="s">
        <v>75</v>
      </c>
      <c r="D149" s="71">
        <f>D111+D119+D131</f>
        <v>160193.4</v>
      </c>
      <c r="E149" s="71">
        <f>E111+E119+E131</f>
        <v>155081.30000000002</v>
      </c>
      <c r="F149" s="75"/>
      <c r="G149" s="75"/>
      <c r="H149" s="75"/>
    </row>
    <row r="150" spans="1:8" s="73" customFormat="1" ht="20.25" customHeight="1" x14ac:dyDescent="0.2">
      <c r="A150" s="131"/>
      <c r="B150" s="131"/>
      <c r="C150" s="78" t="s">
        <v>76</v>
      </c>
      <c r="D150" s="71">
        <f>D112+D120+D132</f>
        <v>6327.6</v>
      </c>
      <c r="E150" s="71">
        <f>E112+E120+E132</f>
        <v>6327.6</v>
      </c>
      <c r="F150" s="75"/>
      <c r="G150" s="75"/>
      <c r="H150" s="75"/>
    </row>
    <row r="151" spans="1:8" s="73" customFormat="1" ht="20.25" customHeight="1" x14ac:dyDescent="0.2">
      <c r="A151" s="131"/>
      <c r="B151" s="131"/>
      <c r="C151" s="78" t="s">
        <v>97</v>
      </c>
      <c r="D151" s="71">
        <f>D133</f>
        <v>481.41</v>
      </c>
      <c r="E151" s="71">
        <f>E133</f>
        <v>481.41</v>
      </c>
      <c r="F151" s="75"/>
      <c r="G151" s="75"/>
      <c r="H151" s="75"/>
    </row>
    <row r="152" spans="1:8" s="73" customFormat="1" ht="20.25" customHeight="1" x14ac:dyDescent="0.2">
      <c r="A152" s="131"/>
      <c r="B152" s="131"/>
      <c r="C152" s="78" t="s">
        <v>77</v>
      </c>
      <c r="D152" s="71">
        <f>D113+D121+D134</f>
        <v>0</v>
      </c>
      <c r="E152" s="71">
        <f>E113+E121+E134</f>
        <v>0</v>
      </c>
      <c r="F152" s="75"/>
      <c r="G152" s="75"/>
      <c r="H152" s="75"/>
    </row>
    <row r="153" spans="1:8" s="50" customFormat="1" ht="34.5" customHeight="1" x14ac:dyDescent="0.2">
      <c r="A153" s="127" t="s">
        <v>128</v>
      </c>
      <c r="B153" s="127"/>
      <c r="C153" s="127"/>
      <c r="D153" s="127"/>
      <c r="E153" s="127"/>
      <c r="F153" s="49"/>
      <c r="G153" s="49"/>
      <c r="H153" s="49"/>
    </row>
    <row r="154" spans="1:8" s="73" customFormat="1" ht="20.25" customHeight="1" x14ac:dyDescent="0.2">
      <c r="A154" s="119" t="s">
        <v>129</v>
      </c>
      <c r="B154" s="120"/>
      <c r="C154" s="56" t="s">
        <v>74</v>
      </c>
      <c r="D154" s="66">
        <f>D155+D156+D157</f>
        <v>728.48</v>
      </c>
      <c r="E154" s="66">
        <f>E155+E156+E157</f>
        <v>722.54</v>
      </c>
      <c r="F154" s="75"/>
      <c r="G154" s="75"/>
      <c r="H154" s="75"/>
    </row>
    <row r="155" spans="1:8" s="50" customFormat="1" ht="20.25" customHeight="1" x14ac:dyDescent="0.2">
      <c r="A155" s="121"/>
      <c r="B155" s="122"/>
      <c r="C155" s="59" t="s">
        <v>75</v>
      </c>
      <c r="D155" s="67">
        <f>D159</f>
        <v>431.48</v>
      </c>
      <c r="E155" s="67">
        <f>E159</f>
        <v>425.54</v>
      </c>
      <c r="F155" s="49"/>
      <c r="G155" s="49"/>
      <c r="H155" s="49"/>
    </row>
    <row r="156" spans="1:8" s="50" customFormat="1" ht="20.25" customHeight="1" x14ac:dyDescent="0.2">
      <c r="A156" s="121"/>
      <c r="B156" s="122"/>
      <c r="C156" s="59" t="s">
        <v>76</v>
      </c>
      <c r="D156" s="67">
        <f t="shared" ref="D156:E157" si="29">D160</f>
        <v>297</v>
      </c>
      <c r="E156" s="67">
        <f t="shared" si="29"/>
        <v>297</v>
      </c>
      <c r="F156" s="49"/>
      <c r="G156" s="49"/>
      <c r="H156" s="49"/>
    </row>
    <row r="157" spans="1:8" s="50" customFormat="1" ht="20.25" customHeight="1" x14ac:dyDescent="0.2">
      <c r="A157" s="123"/>
      <c r="B157" s="124"/>
      <c r="C157" s="59" t="s">
        <v>77</v>
      </c>
      <c r="D157" s="67">
        <f t="shared" si="29"/>
        <v>0</v>
      </c>
      <c r="E157" s="67">
        <f t="shared" si="29"/>
        <v>0</v>
      </c>
      <c r="F157" s="49"/>
      <c r="G157" s="49"/>
      <c r="H157" s="49"/>
    </row>
    <row r="158" spans="1:8" s="73" customFormat="1" ht="20.25" customHeight="1" x14ac:dyDescent="0.2">
      <c r="A158" s="112" t="s">
        <v>78</v>
      </c>
      <c r="B158" s="126" t="s">
        <v>130</v>
      </c>
      <c r="C158" s="61" t="s">
        <v>74</v>
      </c>
      <c r="D158" s="64">
        <f t="shared" ref="D158:E158" si="30">D159+D160+D161</f>
        <v>728.48</v>
      </c>
      <c r="E158" s="64">
        <f t="shared" si="30"/>
        <v>722.54</v>
      </c>
      <c r="F158" s="75"/>
      <c r="G158" s="75"/>
      <c r="H158" s="75"/>
    </row>
    <row r="159" spans="1:8" s="50" customFormat="1" ht="20.25" customHeight="1" x14ac:dyDescent="0.2">
      <c r="A159" s="112"/>
      <c r="B159" s="139"/>
      <c r="C159" s="44" t="s">
        <v>75</v>
      </c>
      <c r="D159" s="65">
        <v>431.48</v>
      </c>
      <c r="E159" s="65">
        <v>425.54</v>
      </c>
      <c r="F159" s="49"/>
      <c r="G159" s="49"/>
      <c r="H159" s="49"/>
    </row>
    <row r="160" spans="1:8" s="50" customFormat="1" ht="20.25" customHeight="1" x14ac:dyDescent="0.2">
      <c r="A160" s="112"/>
      <c r="B160" s="139"/>
      <c r="C160" s="44" t="s">
        <v>76</v>
      </c>
      <c r="D160" s="65">
        <v>297</v>
      </c>
      <c r="E160" s="65">
        <v>297</v>
      </c>
      <c r="F160" s="49"/>
      <c r="G160" s="49"/>
      <c r="H160" s="49"/>
    </row>
    <row r="161" spans="1:8" s="50" customFormat="1" ht="20.25" customHeight="1" x14ac:dyDescent="0.2">
      <c r="A161" s="112"/>
      <c r="B161" s="139"/>
      <c r="C161" s="44" t="s">
        <v>77</v>
      </c>
      <c r="D161" s="65">
        <v>0</v>
      </c>
      <c r="E161" s="65">
        <v>0</v>
      </c>
      <c r="F161" s="49"/>
      <c r="G161" s="49"/>
      <c r="H161" s="49"/>
    </row>
    <row r="162" spans="1:8" s="73" customFormat="1" ht="20.25" customHeight="1" x14ac:dyDescent="0.2">
      <c r="A162" s="141" t="s">
        <v>131</v>
      </c>
      <c r="B162" s="142"/>
      <c r="C162" s="70" t="s">
        <v>74</v>
      </c>
      <c r="D162" s="71">
        <f t="shared" ref="D162:E162" si="31">D163+D164+D165</f>
        <v>728.48</v>
      </c>
      <c r="E162" s="71">
        <f t="shared" si="31"/>
        <v>722.54</v>
      </c>
      <c r="F162" s="72">
        <f>D162-D155</f>
        <v>297</v>
      </c>
      <c r="G162" s="75">
        <f>E162-E155</f>
        <v>296.99999999999994</v>
      </c>
      <c r="H162" s="75"/>
    </row>
    <row r="163" spans="1:8" s="73" customFormat="1" ht="20.25" customHeight="1" x14ac:dyDescent="0.2">
      <c r="A163" s="143"/>
      <c r="B163" s="144"/>
      <c r="C163" s="78" t="s">
        <v>75</v>
      </c>
      <c r="D163" s="71">
        <f t="shared" ref="D163:E165" si="32">D155</f>
        <v>431.48</v>
      </c>
      <c r="E163" s="71">
        <f t="shared" si="32"/>
        <v>425.54</v>
      </c>
      <c r="F163" s="75"/>
      <c r="G163" s="75"/>
      <c r="H163" s="75"/>
    </row>
    <row r="164" spans="1:8" s="73" customFormat="1" ht="20.25" customHeight="1" x14ac:dyDescent="0.2">
      <c r="A164" s="143"/>
      <c r="B164" s="144"/>
      <c r="C164" s="78" t="s">
        <v>76</v>
      </c>
      <c r="D164" s="71">
        <f t="shared" si="32"/>
        <v>297</v>
      </c>
      <c r="E164" s="71">
        <f t="shared" si="32"/>
        <v>297</v>
      </c>
      <c r="F164" s="75"/>
      <c r="G164" s="75"/>
      <c r="H164" s="75"/>
    </row>
    <row r="165" spans="1:8" s="73" customFormat="1" ht="20.25" customHeight="1" x14ac:dyDescent="0.2">
      <c r="A165" s="145"/>
      <c r="B165" s="146"/>
      <c r="C165" s="78" t="s">
        <v>77</v>
      </c>
      <c r="D165" s="71">
        <f t="shared" si="32"/>
        <v>0</v>
      </c>
      <c r="E165" s="71">
        <f t="shared" si="32"/>
        <v>0</v>
      </c>
      <c r="F165" s="75"/>
      <c r="G165" s="75"/>
      <c r="H165" s="75"/>
    </row>
    <row r="166" spans="1:8" s="50" customFormat="1" ht="33.75" customHeight="1" x14ac:dyDescent="0.2">
      <c r="A166" s="127" t="s">
        <v>9</v>
      </c>
      <c r="B166" s="127"/>
      <c r="C166" s="127"/>
      <c r="D166" s="127"/>
      <c r="E166" s="127"/>
      <c r="F166" s="49"/>
      <c r="G166" s="49"/>
      <c r="H166" s="49"/>
    </row>
    <row r="167" spans="1:8" s="73" customFormat="1" ht="14.25" customHeight="1" x14ac:dyDescent="0.2">
      <c r="A167" s="119" t="s">
        <v>132</v>
      </c>
      <c r="B167" s="120"/>
      <c r="C167" s="56" t="s">
        <v>74</v>
      </c>
      <c r="D167" s="66">
        <f>D168+D169+D170</f>
        <v>13162.18</v>
      </c>
      <c r="E167" s="66">
        <f>E168+E169+E170</f>
        <v>12830.68</v>
      </c>
      <c r="F167" s="75"/>
      <c r="G167" s="75"/>
      <c r="H167" s="75"/>
    </row>
    <row r="168" spans="1:8" s="50" customFormat="1" ht="15.75" customHeight="1" x14ac:dyDescent="0.2">
      <c r="A168" s="121"/>
      <c r="B168" s="122"/>
      <c r="C168" s="59" t="s">
        <v>75</v>
      </c>
      <c r="D168" s="67">
        <f t="shared" ref="D168:E170" si="33">D172+D176+D180</f>
        <v>6172</v>
      </c>
      <c r="E168" s="67">
        <f t="shared" si="33"/>
        <v>5840.5</v>
      </c>
      <c r="F168" s="49"/>
      <c r="G168" s="49"/>
      <c r="H168" s="49"/>
    </row>
    <row r="169" spans="1:8" s="50" customFormat="1" ht="15.75" customHeight="1" x14ac:dyDescent="0.2">
      <c r="A169" s="121"/>
      <c r="B169" s="122"/>
      <c r="C169" s="59" t="s">
        <v>76</v>
      </c>
      <c r="D169" s="67">
        <f t="shared" si="33"/>
        <v>6540.18</v>
      </c>
      <c r="E169" s="67">
        <f t="shared" si="33"/>
        <v>6540.18</v>
      </c>
      <c r="F169" s="49"/>
      <c r="G169" s="49"/>
      <c r="H169" s="49"/>
    </row>
    <row r="170" spans="1:8" s="50" customFormat="1" ht="19.5" customHeight="1" x14ac:dyDescent="0.2">
      <c r="A170" s="123"/>
      <c r="B170" s="124"/>
      <c r="C170" s="59" t="s">
        <v>77</v>
      </c>
      <c r="D170" s="67">
        <f t="shared" si="33"/>
        <v>450</v>
      </c>
      <c r="E170" s="67">
        <f t="shared" si="33"/>
        <v>450</v>
      </c>
      <c r="F170" s="49"/>
      <c r="G170" s="49"/>
      <c r="H170" s="49"/>
    </row>
    <row r="171" spans="1:8" s="73" customFormat="1" ht="14.25" customHeight="1" x14ac:dyDescent="0.2">
      <c r="A171" s="125" t="s">
        <v>78</v>
      </c>
      <c r="B171" s="147" t="s">
        <v>133</v>
      </c>
      <c r="C171" s="85" t="s">
        <v>74</v>
      </c>
      <c r="D171" s="86">
        <f t="shared" ref="D171:E171" si="34">D172+D173+D174</f>
        <v>9940.18</v>
      </c>
      <c r="E171" s="86">
        <f t="shared" si="34"/>
        <v>9940.18</v>
      </c>
      <c r="F171" s="75"/>
      <c r="G171" s="75"/>
      <c r="H171" s="75"/>
    </row>
    <row r="172" spans="1:8" s="50" customFormat="1" ht="15" customHeight="1" x14ac:dyDescent="0.2">
      <c r="A172" s="125"/>
      <c r="B172" s="147"/>
      <c r="C172" s="43" t="s">
        <v>75</v>
      </c>
      <c r="D172" s="65">
        <v>2950</v>
      </c>
      <c r="E172" s="87">
        <v>2950</v>
      </c>
      <c r="F172" s="49"/>
      <c r="G172" s="49"/>
      <c r="H172" s="49"/>
    </row>
    <row r="173" spans="1:8" s="50" customFormat="1" ht="15" customHeight="1" x14ac:dyDescent="0.2">
      <c r="A173" s="125"/>
      <c r="B173" s="147"/>
      <c r="C173" s="43" t="s">
        <v>76</v>
      </c>
      <c r="D173" s="65">
        <v>6540.18</v>
      </c>
      <c r="E173" s="87">
        <v>6540.18</v>
      </c>
      <c r="F173" s="49"/>
      <c r="G173" s="49"/>
      <c r="H173" s="49"/>
    </row>
    <row r="174" spans="1:8" s="50" customFormat="1" ht="19.5" customHeight="1" x14ac:dyDescent="0.2">
      <c r="A174" s="125"/>
      <c r="B174" s="147"/>
      <c r="C174" s="43" t="s">
        <v>77</v>
      </c>
      <c r="D174" s="65">
        <v>450</v>
      </c>
      <c r="E174" s="87">
        <v>450</v>
      </c>
      <c r="F174" s="49"/>
      <c r="G174" s="49"/>
      <c r="H174" s="49"/>
    </row>
    <row r="175" spans="1:8" s="73" customFormat="1" ht="14.25" customHeight="1" x14ac:dyDescent="0.2">
      <c r="A175" s="112" t="s">
        <v>80</v>
      </c>
      <c r="B175" s="126" t="s">
        <v>134</v>
      </c>
      <c r="C175" s="61" t="s">
        <v>74</v>
      </c>
      <c r="D175" s="64">
        <f t="shared" ref="D175:E175" si="35">D176+D177+D178</f>
        <v>2022</v>
      </c>
      <c r="E175" s="64">
        <f t="shared" si="35"/>
        <v>1690.5</v>
      </c>
      <c r="F175" s="75"/>
      <c r="G175" s="75"/>
      <c r="H175" s="75"/>
    </row>
    <row r="176" spans="1:8" s="50" customFormat="1" ht="15" customHeight="1" x14ac:dyDescent="0.2">
      <c r="A176" s="112"/>
      <c r="B176" s="126"/>
      <c r="C176" s="44" t="s">
        <v>75</v>
      </c>
      <c r="D176" s="65">
        <v>2022</v>
      </c>
      <c r="E176" s="65">
        <v>1690.5</v>
      </c>
      <c r="F176" s="49"/>
      <c r="G176" s="49"/>
      <c r="H176" s="49"/>
    </row>
    <row r="177" spans="1:8" s="50" customFormat="1" ht="15" customHeight="1" x14ac:dyDescent="0.2">
      <c r="A177" s="112"/>
      <c r="B177" s="126"/>
      <c r="C177" s="44" t="s">
        <v>76</v>
      </c>
      <c r="D177" s="65">
        <v>0</v>
      </c>
      <c r="E177" s="65">
        <v>0</v>
      </c>
      <c r="F177" s="49"/>
      <c r="G177" s="49"/>
      <c r="H177" s="49"/>
    </row>
    <row r="178" spans="1:8" s="50" customFormat="1" ht="15" customHeight="1" x14ac:dyDescent="0.2">
      <c r="A178" s="112"/>
      <c r="B178" s="126"/>
      <c r="C178" s="44" t="s">
        <v>77</v>
      </c>
      <c r="D178" s="65">
        <v>0</v>
      </c>
      <c r="E178" s="65">
        <v>0</v>
      </c>
      <c r="F178" s="49"/>
      <c r="G178" s="49"/>
      <c r="H178" s="49"/>
    </row>
    <row r="179" spans="1:8" s="73" customFormat="1" ht="14.25" customHeight="1" x14ac:dyDescent="0.2">
      <c r="A179" s="125" t="s">
        <v>135</v>
      </c>
      <c r="B179" s="147" t="s">
        <v>136</v>
      </c>
      <c r="C179" s="85" t="s">
        <v>74</v>
      </c>
      <c r="D179" s="64">
        <f t="shared" ref="D179:E179" si="36">D180+D181+D182</f>
        <v>1200</v>
      </c>
      <c r="E179" s="86">
        <f t="shared" si="36"/>
        <v>1200</v>
      </c>
      <c r="F179" s="75"/>
      <c r="G179" s="75"/>
      <c r="H179" s="75"/>
    </row>
    <row r="180" spans="1:8" s="50" customFormat="1" ht="15" customHeight="1" x14ac:dyDescent="0.2">
      <c r="A180" s="125"/>
      <c r="B180" s="148"/>
      <c r="C180" s="43" t="s">
        <v>75</v>
      </c>
      <c r="D180" s="65">
        <v>1200</v>
      </c>
      <c r="E180" s="87">
        <v>1200</v>
      </c>
      <c r="F180" s="49"/>
      <c r="G180" s="49"/>
      <c r="H180" s="49"/>
    </row>
    <row r="181" spans="1:8" s="50" customFormat="1" ht="15" customHeight="1" x14ac:dyDescent="0.2">
      <c r="A181" s="125"/>
      <c r="B181" s="148"/>
      <c r="C181" s="43" t="s">
        <v>76</v>
      </c>
      <c r="D181" s="87">
        <v>0</v>
      </c>
      <c r="E181" s="87">
        <v>0</v>
      </c>
      <c r="F181" s="49"/>
      <c r="G181" s="49"/>
      <c r="H181" s="49"/>
    </row>
    <row r="182" spans="1:8" s="50" customFormat="1" ht="15" customHeight="1" x14ac:dyDescent="0.2">
      <c r="A182" s="125"/>
      <c r="B182" s="148"/>
      <c r="C182" s="43" t="s">
        <v>77</v>
      </c>
      <c r="D182" s="87">
        <v>0</v>
      </c>
      <c r="E182" s="87">
        <v>0</v>
      </c>
      <c r="F182" s="49"/>
      <c r="G182" s="49"/>
      <c r="H182" s="49"/>
    </row>
    <row r="183" spans="1:8" s="73" customFormat="1" ht="21" customHeight="1" x14ac:dyDescent="0.2">
      <c r="A183" s="149"/>
      <c r="B183" s="131" t="s">
        <v>137</v>
      </c>
      <c r="C183" s="70" t="s">
        <v>74</v>
      </c>
      <c r="D183" s="71">
        <f t="shared" ref="D183:E183" si="37">D184+D185+D186</f>
        <v>13162.18</v>
      </c>
      <c r="E183" s="71">
        <f t="shared" si="37"/>
        <v>12830.68</v>
      </c>
      <c r="F183" s="72">
        <f>D183-D170</f>
        <v>12712.18</v>
      </c>
      <c r="G183" s="72">
        <f>E183-E170</f>
        <v>12380.68</v>
      </c>
      <c r="H183" s="72"/>
    </row>
    <row r="184" spans="1:8" s="73" customFormat="1" ht="21" customHeight="1" x14ac:dyDescent="0.2">
      <c r="A184" s="149"/>
      <c r="B184" s="150"/>
      <c r="C184" s="78" t="s">
        <v>75</v>
      </c>
      <c r="D184" s="71">
        <f t="shared" ref="D184:E186" si="38">D168</f>
        <v>6172</v>
      </c>
      <c r="E184" s="71">
        <f t="shared" si="38"/>
        <v>5840.5</v>
      </c>
      <c r="F184" s="75"/>
      <c r="G184" s="75"/>
      <c r="H184" s="75"/>
    </row>
    <row r="185" spans="1:8" s="73" customFormat="1" ht="21" customHeight="1" x14ac:dyDescent="0.2">
      <c r="A185" s="149"/>
      <c r="B185" s="150"/>
      <c r="C185" s="78" t="s">
        <v>76</v>
      </c>
      <c r="D185" s="71">
        <f t="shared" si="38"/>
        <v>6540.18</v>
      </c>
      <c r="E185" s="71">
        <f t="shared" si="38"/>
        <v>6540.18</v>
      </c>
      <c r="F185" s="72"/>
      <c r="G185" s="75"/>
      <c r="H185" s="75"/>
    </row>
    <row r="186" spans="1:8" s="73" customFormat="1" ht="21" customHeight="1" x14ac:dyDescent="0.2">
      <c r="A186" s="149"/>
      <c r="B186" s="150"/>
      <c r="C186" s="78" t="s">
        <v>77</v>
      </c>
      <c r="D186" s="71">
        <f t="shared" si="38"/>
        <v>450</v>
      </c>
      <c r="E186" s="71">
        <f t="shared" si="38"/>
        <v>450</v>
      </c>
      <c r="F186" s="75"/>
      <c r="G186" s="75"/>
      <c r="H186" s="75"/>
    </row>
    <row r="187" spans="1:8" s="50" customFormat="1" ht="32.25" customHeight="1" x14ac:dyDescent="0.2">
      <c r="A187" s="127" t="s">
        <v>5</v>
      </c>
      <c r="B187" s="127"/>
      <c r="C187" s="127"/>
      <c r="D187" s="127"/>
      <c r="E187" s="127"/>
      <c r="F187" s="49"/>
      <c r="G187" s="49"/>
      <c r="H187" s="49"/>
    </row>
    <row r="188" spans="1:8" s="73" customFormat="1" ht="15" customHeight="1" x14ac:dyDescent="0.2">
      <c r="A188" s="119" t="s">
        <v>138</v>
      </c>
      <c r="B188" s="120"/>
      <c r="C188" s="56" t="s">
        <v>74</v>
      </c>
      <c r="D188" s="66">
        <f>D189+D190+D191</f>
        <v>366.26</v>
      </c>
      <c r="E188" s="66">
        <f>E189+E190+E191</f>
        <v>316.47000000000003</v>
      </c>
      <c r="F188" s="75"/>
      <c r="G188" s="75"/>
      <c r="H188" s="75"/>
    </row>
    <row r="189" spans="1:8" s="50" customFormat="1" ht="15" customHeight="1" x14ac:dyDescent="0.2">
      <c r="A189" s="121"/>
      <c r="B189" s="122"/>
      <c r="C189" s="59" t="s">
        <v>75</v>
      </c>
      <c r="D189" s="67">
        <f t="shared" ref="D189:E191" si="39">D193</f>
        <v>366.26</v>
      </c>
      <c r="E189" s="67">
        <f t="shared" si="39"/>
        <v>316.47000000000003</v>
      </c>
      <c r="F189" s="49"/>
      <c r="G189" s="49"/>
      <c r="H189" s="49"/>
    </row>
    <row r="190" spans="1:8" s="50" customFormat="1" ht="15" customHeight="1" x14ac:dyDescent="0.2">
      <c r="A190" s="121"/>
      <c r="B190" s="122"/>
      <c r="C190" s="59" t="s">
        <v>76</v>
      </c>
      <c r="D190" s="67">
        <f t="shared" si="39"/>
        <v>0</v>
      </c>
      <c r="E190" s="67">
        <f t="shared" si="39"/>
        <v>0</v>
      </c>
      <c r="F190" s="49"/>
      <c r="G190" s="49"/>
      <c r="H190" s="49"/>
    </row>
    <row r="191" spans="1:8" s="50" customFormat="1" ht="15" customHeight="1" x14ac:dyDescent="0.2">
      <c r="A191" s="123"/>
      <c r="B191" s="124"/>
      <c r="C191" s="59" t="s">
        <v>77</v>
      </c>
      <c r="D191" s="67">
        <f t="shared" si="39"/>
        <v>0</v>
      </c>
      <c r="E191" s="67">
        <f t="shared" si="39"/>
        <v>0</v>
      </c>
      <c r="F191" s="49"/>
      <c r="G191" s="49"/>
      <c r="H191" s="49"/>
    </row>
    <row r="192" spans="1:8" s="73" customFormat="1" ht="15" customHeight="1" x14ac:dyDescent="0.2">
      <c r="A192" s="112" t="s">
        <v>78</v>
      </c>
      <c r="B192" s="126" t="s">
        <v>139</v>
      </c>
      <c r="C192" s="61" t="s">
        <v>74</v>
      </c>
      <c r="D192" s="64">
        <f t="shared" ref="D192:E192" si="40">D193+D194+D195</f>
        <v>366.26</v>
      </c>
      <c r="E192" s="64">
        <f t="shared" si="40"/>
        <v>316.47000000000003</v>
      </c>
      <c r="F192" s="75"/>
      <c r="G192" s="75"/>
      <c r="H192" s="75"/>
    </row>
    <row r="193" spans="1:8" s="50" customFormat="1" ht="15" customHeight="1" x14ac:dyDescent="0.2">
      <c r="A193" s="112"/>
      <c r="B193" s="139"/>
      <c r="C193" s="44" t="s">
        <v>75</v>
      </c>
      <c r="D193" s="65">
        <v>366.26</v>
      </c>
      <c r="E193" s="65">
        <v>316.47000000000003</v>
      </c>
      <c r="F193" s="49"/>
      <c r="G193" s="49"/>
      <c r="H193" s="49"/>
    </row>
    <row r="194" spans="1:8" s="50" customFormat="1" ht="15" customHeight="1" x14ac:dyDescent="0.2">
      <c r="A194" s="112"/>
      <c r="B194" s="139"/>
      <c r="C194" s="44" t="s">
        <v>76</v>
      </c>
      <c r="D194" s="65">
        <v>0</v>
      </c>
      <c r="E194" s="65">
        <v>0</v>
      </c>
      <c r="F194" s="49"/>
      <c r="G194" s="49"/>
      <c r="H194" s="49"/>
    </row>
    <row r="195" spans="1:8" s="50" customFormat="1" ht="15" customHeight="1" x14ac:dyDescent="0.2">
      <c r="A195" s="112"/>
      <c r="B195" s="139"/>
      <c r="C195" s="44" t="s">
        <v>77</v>
      </c>
      <c r="D195" s="65">
        <v>0</v>
      </c>
      <c r="E195" s="65">
        <v>0</v>
      </c>
      <c r="F195" s="49"/>
      <c r="G195" s="49"/>
      <c r="H195" s="49"/>
    </row>
    <row r="196" spans="1:8" s="73" customFormat="1" ht="21" customHeight="1" x14ac:dyDescent="0.2">
      <c r="A196" s="141" t="s">
        <v>140</v>
      </c>
      <c r="B196" s="142"/>
      <c r="C196" s="70" t="s">
        <v>74</v>
      </c>
      <c r="D196" s="71">
        <f t="shared" ref="D196:E196" si="41">D197+D198+D199</f>
        <v>366.26</v>
      </c>
      <c r="E196" s="71">
        <f t="shared" si="41"/>
        <v>316.47000000000003</v>
      </c>
      <c r="F196" s="75"/>
      <c r="G196" s="75"/>
      <c r="H196" s="75"/>
    </row>
    <row r="197" spans="1:8" s="73" customFormat="1" ht="21" customHeight="1" x14ac:dyDescent="0.2">
      <c r="A197" s="143"/>
      <c r="B197" s="144"/>
      <c r="C197" s="78" t="s">
        <v>75</v>
      </c>
      <c r="D197" s="71">
        <f t="shared" ref="D197:E199" si="42">D193</f>
        <v>366.26</v>
      </c>
      <c r="E197" s="71">
        <f t="shared" si="42"/>
        <v>316.47000000000003</v>
      </c>
      <c r="F197" s="75"/>
      <c r="G197" s="75"/>
      <c r="H197" s="75"/>
    </row>
    <row r="198" spans="1:8" s="73" customFormat="1" ht="21" customHeight="1" x14ac:dyDescent="0.2">
      <c r="A198" s="143"/>
      <c r="B198" s="144"/>
      <c r="C198" s="78" t="s">
        <v>76</v>
      </c>
      <c r="D198" s="71">
        <f t="shared" si="42"/>
        <v>0</v>
      </c>
      <c r="E198" s="71">
        <f t="shared" si="42"/>
        <v>0</v>
      </c>
      <c r="F198" s="75"/>
      <c r="G198" s="75"/>
      <c r="H198" s="75"/>
    </row>
    <row r="199" spans="1:8" s="73" customFormat="1" ht="21" customHeight="1" x14ac:dyDescent="0.2">
      <c r="A199" s="145"/>
      <c r="B199" s="146"/>
      <c r="C199" s="78" t="s">
        <v>77</v>
      </c>
      <c r="D199" s="71">
        <f t="shared" si="42"/>
        <v>0</v>
      </c>
      <c r="E199" s="71">
        <f t="shared" si="42"/>
        <v>0</v>
      </c>
      <c r="F199" s="75"/>
      <c r="G199" s="75"/>
      <c r="H199" s="75"/>
    </row>
    <row r="200" spans="1:8" s="73" customFormat="1" ht="34.5" customHeight="1" x14ac:dyDescent="0.2">
      <c r="A200" s="127" t="s">
        <v>64</v>
      </c>
      <c r="B200" s="127"/>
      <c r="C200" s="127"/>
      <c r="D200" s="127"/>
      <c r="E200" s="127"/>
      <c r="F200" s="75"/>
      <c r="G200" s="75"/>
      <c r="H200" s="75"/>
    </row>
    <row r="201" spans="1:8" s="73" customFormat="1" ht="14.25" customHeight="1" x14ac:dyDescent="0.2">
      <c r="A201" s="151" t="s">
        <v>141</v>
      </c>
      <c r="B201" s="152"/>
      <c r="C201" s="56" t="s">
        <v>74</v>
      </c>
      <c r="D201" s="66">
        <f t="shared" ref="D201:E201" si="43">D202+D203+D204</f>
        <v>58925.5</v>
      </c>
      <c r="E201" s="66">
        <f t="shared" si="43"/>
        <v>58050.44</v>
      </c>
      <c r="F201" s="75"/>
      <c r="G201" s="75"/>
      <c r="H201" s="75"/>
    </row>
    <row r="202" spans="1:8" s="50" customFormat="1" x14ac:dyDescent="0.2">
      <c r="A202" s="153"/>
      <c r="B202" s="154"/>
      <c r="C202" s="59" t="s">
        <v>75</v>
      </c>
      <c r="D202" s="67">
        <f t="shared" ref="D202:E204" si="44">D206+D210+D214+D218+D222+D226+D230+D234+D238</f>
        <v>0</v>
      </c>
      <c r="E202" s="67">
        <f t="shared" si="44"/>
        <v>0</v>
      </c>
      <c r="F202" s="49"/>
      <c r="G202" s="49"/>
      <c r="H202" s="49"/>
    </row>
    <row r="203" spans="1:8" s="50" customFormat="1" x14ac:dyDescent="0.2">
      <c r="A203" s="153"/>
      <c r="B203" s="154"/>
      <c r="C203" s="59" t="s">
        <v>76</v>
      </c>
      <c r="D203" s="67">
        <f t="shared" si="44"/>
        <v>58925.5</v>
      </c>
      <c r="E203" s="67">
        <f t="shared" si="44"/>
        <v>58050.44</v>
      </c>
      <c r="F203" s="49"/>
      <c r="G203" s="49"/>
      <c r="H203" s="49"/>
    </row>
    <row r="204" spans="1:8" s="50" customFormat="1" x14ac:dyDescent="0.2">
      <c r="A204" s="155"/>
      <c r="B204" s="156"/>
      <c r="C204" s="59" t="s">
        <v>77</v>
      </c>
      <c r="D204" s="67">
        <f t="shared" si="44"/>
        <v>0</v>
      </c>
      <c r="E204" s="67">
        <f t="shared" si="44"/>
        <v>0</v>
      </c>
      <c r="F204" s="49"/>
      <c r="G204" s="49"/>
      <c r="H204" s="49"/>
    </row>
    <row r="205" spans="1:8" s="73" customFormat="1" ht="14.25" customHeight="1" x14ac:dyDescent="0.2">
      <c r="A205" s="112" t="s">
        <v>78</v>
      </c>
      <c r="B205" s="126" t="s">
        <v>61</v>
      </c>
      <c r="C205" s="61" t="s">
        <v>74</v>
      </c>
      <c r="D205" s="64">
        <f t="shared" ref="D205:E205" si="45">D206+D207+D208</f>
        <v>1495</v>
      </c>
      <c r="E205" s="64">
        <f t="shared" si="45"/>
        <v>1495</v>
      </c>
      <c r="F205" s="75"/>
      <c r="G205" s="75"/>
      <c r="H205" s="75"/>
    </row>
    <row r="206" spans="1:8" s="50" customFormat="1" ht="15" customHeight="1" x14ac:dyDescent="0.2">
      <c r="A206" s="112"/>
      <c r="B206" s="126"/>
      <c r="C206" s="44" t="s">
        <v>75</v>
      </c>
      <c r="D206" s="65">
        <v>0</v>
      </c>
      <c r="E206" s="65">
        <v>0</v>
      </c>
      <c r="F206" s="49"/>
      <c r="G206" s="49"/>
      <c r="H206" s="49"/>
    </row>
    <row r="207" spans="1:8" s="50" customFormat="1" ht="15" customHeight="1" x14ac:dyDescent="0.2">
      <c r="A207" s="112"/>
      <c r="B207" s="126"/>
      <c r="C207" s="44" t="s">
        <v>76</v>
      </c>
      <c r="D207" s="65">
        <v>1495</v>
      </c>
      <c r="E207" s="65">
        <v>1495</v>
      </c>
      <c r="F207" s="49"/>
      <c r="G207" s="49"/>
      <c r="H207" s="49"/>
    </row>
    <row r="208" spans="1:8" s="50" customFormat="1" ht="14.25" customHeight="1" x14ac:dyDescent="0.2">
      <c r="A208" s="112"/>
      <c r="B208" s="126"/>
      <c r="C208" s="44" t="s">
        <v>77</v>
      </c>
      <c r="D208" s="65">
        <v>0</v>
      </c>
      <c r="E208" s="65">
        <v>0</v>
      </c>
      <c r="F208" s="49"/>
      <c r="G208" s="49"/>
      <c r="H208" s="49"/>
    </row>
    <row r="209" spans="1:8" s="73" customFormat="1" ht="101.25" customHeight="1" x14ac:dyDescent="0.2">
      <c r="A209" s="112" t="s">
        <v>142</v>
      </c>
      <c r="B209" s="126" t="s">
        <v>143</v>
      </c>
      <c r="C209" s="61" t="s">
        <v>74</v>
      </c>
      <c r="D209" s="64">
        <f t="shared" ref="D209:E209" si="46">D210+D211+D212</f>
        <v>1039.5</v>
      </c>
      <c r="E209" s="64">
        <f t="shared" si="46"/>
        <v>1018.48</v>
      </c>
      <c r="F209" s="75"/>
      <c r="G209" s="75"/>
      <c r="H209" s="75"/>
    </row>
    <row r="210" spans="1:8" s="50" customFormat="1" x14ac:dyDescent="0.2">
      <c r="A210" s="112"/>
      <c r="B210" s="126"/>
      <c r="C210" s="44" t="s">
        <v>75</v>
      </c>
      <c r="D210" s="65">
        <v>0</v>
      </c>
      <c r="E210" s="65">
        <v>0</v>
      </c>
      <c r="F210" s="49"/>
      <c r="G210" s="49"/>
      <c r="H210" s="49"/>
    </row>
    <row r="211" spans="1:8" s="50" customFormat="1" x14ac:dyDescent="0.2">
      <c r="A211" s="112"/>
      <c r="B211" s="126"/>
      <c r="C211" s="44" t="s">
        <v>76</v>
      </c>
      <c r="D211" s="65">
        <v>1039.5</v>
      </c>
      <c r="E211" s="65">
        <v>1018.48</v>
      </c>
      <c r="F211" s="49"/>
      <c r="G211" s="49"/>
      <c r="H211" s="49"/>
    </row>
    <row r="212" spans="1:8" s="50" customFormat="1" x14ac:dyDescent="0.2">
      <c r="A212" s="112"/>
      <c r="B212" s="126"/>
      <c r="C212" s="44" t="s">
        <v>77</v>
      </c>
      <c r="D212" s="65">
        <v>0</v>
      </c>
      <c r="E212" s="65">
        <v>0</v>
      </c>
      <c r="F212" s="49"/>
      <c r="G212" s="49"/>
      <c r="H212" s="49"/>
    </row>
    <row r="213" spans="1:8" s="73" customFormat="1" ht="102.75" customHeight="1" x14ac:dyDescent="0.2">
      <c r="A213" s="112" t="s">
        <v>144</v>
      </c>
      <c r="B213" s="126" t="s">
        <v>145</v>
      </c>
      <c r="C213" s="61" t="s">
        <v>74</v>
      </c>
      <c r="D213" s="64">
        <f t="shared" ref="D213:E213" si="47">D214+D215+D216</f>
        <v>50</v>
      </c>
      <c r="E213" s="64">
        <f t="shared" si="47"/>
        <v>0</v>
      </c>
      <c r="F213" s="75"/>
      <c r="G213" s="75"/>
      <c r="H213" s="75"/>
    </row>
    <row r="214" spans="1:8" s="50" customFormat="1" ht="15" customHeight="1" x14ac:dyDescent="0.2">
      <c r="A214" s="112"/>
      <c r="B214" s="126"/>
      <c r="C214" s="44" t="s">
        <v>75</v>
      </c>
      <c r="D214" s="65">
        <v>0</v>
      </c>
      <c r="E214" s="65">
        <v>0</v>
      </c>
      <c r="F214" s="49"/>
      <c r="G214" s="49"/>
      <c r="H214" s="49"/>
    </row>
    <row r="215" spans="1:8" s="50" customFormat="1" ht="15" customHeight="1" x14ac:dyDescent="0.2">
      <c r="A215" s="112"/>
      <c r="B215" s="126"/>
      <c r="C215" s="44" t="s">
        <v>76</v>
      </c>
      <c r="D215" s="65">
        <v>50</v>
      </c>
      <c r="E215" s="65">
        <v>0</v>
      </c>
      <c r="F215" s="49"/>
      <c r="G215" s="49"/>
      <c r="H215" s="49"/>
    </row>
    <row r="216" spans="1:8" s="50" customFormat="1" ht="15" customHeight="1" x14ac:dyDescent="0.2">
      <c r="A216" s="112"/>
      <c r="B216" s="126"/>
      <c r="C216" s="44" t="s">
        <v>77</v>
      </c>
      <c r="D216" s="65">
        <v>0</v>
      </c>
      <c r="E216" s="65">
        <v>0</v>
      </c>
      <c r="F216" s="49"/>
      <c r="G216" s="49"/>
      <c r="H216" s="49"/>
    </row>
    <row r="217" spans="1:8" s="73" customFormat="1" ht="28.5" customHeight="1" x14ac:dyDescent="0.2">
      <c r="A217" s="112" t="s">
        <v>146</v>
      </c>
      <c r="B217" s="126" t="s">
        <v>147</v>
      </c>
      <c r="C217" s="61" t="s">
        <v>74</v>
      </c>
      <c r="D217" s="64">
        <f t="shared" ref="D217:E217" si="48">D218+D219+D220</f>
        <v>0</v>
      </c>
      <c r="E217" s="64">
        <f t="shared" si="48"/>
        <v>0</v>
      </c>
      <c r="F217" s="75"/>
      <c r="G217" s="75"/>
      <c r="H217" s="75"/>
    </row>
    <row r="218" spans="1:8" s="50" customFormat="1" x14ac:dyDescent="0.2">
      <c r="A218" s="112"/>
      <c r="B218" s="126"/>
      <c r="C218" s="44" t="s">
        <v>75</v>
      </c>
      <c r="D218" s="65">
        <v>0</v>
      </c>
      <c r="E218" s="65">
        <v>0</v>
      </c>
      <c r="F218" s="49"/>
      <c r="G218" s="49"/>
      <c r="H218" s="49"/>
    </row>
    <row r="219" spans="1:8" s="50" customFormat="1" x14ac:dyDescent="0.2">
      <c r="A219" s="112"/>
      <c r="B219" s="126"/>
      <c r="C219" s="44" t="s">
        <v>76</v>
      </c>
      <c r="D219" s="65">
        <v>0</v>
      </c>
      <c r="E219" s="65">
        <v>0</v>
      </c>
      <c r="F219" s="49"/>
      <c r="G219" s="49"/>
      <c r="H219" s="49"/>
    </row>
    <row r="220" spans="1:8" s="50" customFormat="1" x14ac:dyDescent="0.2">
      <c r="A220" s="112"/>
      <c r="B220" s="126"/>
      <c r="C220" s="44" t="s">
        <v>77</v>
      </c>
      <c r="D220" s="65">
        <v>0</v>
      </c>
      <c r="E220" s="65">
        <v>0</v>
      </c>
      <c r="F220" s="49"/>
      <c r="G220" s="49"/>
      <c r="H220" s="49"/>
    </row>
    <row r="221" spans="1:8" s="73" customFormat="1" ht="206.25" customHeight="1" x14ac:dyDescent="0.2">
      <c r="A221" s="112" t="s">
        <v>148</v>
      </c>
      <c r="B221" s="126" t="s">
        <v>149</v>
      </c>
      <c r="C221" s="61" t="s">
        <v>74</v>
      </c>
      <c r="D221" s="64">
        <f t="shared" ref="D221:E221" si="49">D222+D223+D224</f>
        <v>1964.8</v>
      </c>
      <c r="E221" s="64">
        <f t="shared" si="49"/>
        <v>1884.81</v>
      </c>
      <c r="F221" s="75"/>
      <c r="G221" s="75"/>
      <c r="H221" s="75"/>
    </row>
    <row r="222" spans="1:8" s="50" customFormat="1" x14ac:dyDescent="0.2">
      <c r="A222" s="112"/>
      <c r="B222" s="126"/>
      <c r="C222" s="44" t="s">
        <v>75</v>
      </c>
      <c r="D222" s="65">
        <v>0</v>
      </c>
      <c r="E222" s="65">
        <v>0</v>
      </c>
      <c r="F222" s="49"/>
      <c r="G222" s="49"/>
      <c r="H222" s="49"/>
    </row>
    <row r="223" spans="1:8" s="50" customFormat="1" x14ac:dyDescent="0.2">
      <c r="A223" s="112"/>
      <c r="B223" s="126"/>
      <c r="C223" s="44" t="s">
        <v>76</v>
      </c>
      <c r="D223" s="65">
        <v>1964.8</v>
      </c>
      <c r="E223" s="65">
        <v>1884.81</v>
      </c>
      <c r="F223" s="49"/>
      <c r="G223" s="49"/>
      <c r="H223" s="49"/>
    </row>
    <row r="224" spans="1:8" s="50" customFormat="1" x14ac:dyDescent="0.2">
      <c r="A224" s="112"/>
      <c r="B224" s="126"/>
      <c r="C224" s="44" t="s">
        <v>77</v>
      </c>
      <c r="D224" s="65">
        <v>0</v>
      </c>
      <c r="E224" s="65">
        <v>0</v>
      </c>
      <c r="F224" s="49"/>
      <c r="G224" s="49"/>
      <c r="H224" s="49"/>
    </row>
    <row r="225" spans="1:8" s="73" customFormat="1" ht="45" customHeight="1" x14ac:dyDescent="0.2">
      <c r="A225" s="112" t="s">
        <v>150</v>
      </c>
      <c r="B225" s="126" t="s">
        <v>57</v>
      </c>
      <c r="C225" s="61" t="s">
        <v>74</v>
      </c>
      <c r="D225" s="64">
        <f t="shared" ref="D225:E225" si="50">D226+D227+D228</f>
        <v>0</v>
      </c>
      <c r="E225" s="64">
        <f t="shared" si="50"/>
        <v>0</v>
      </c>
      <c r="F225" s="75"/>
      <c r="G225" s="75"/>
      <c r="H225" s="75"/>
    </row>
    <row r="226" spans="1:8" s="50" customFormat="1" x14ac:dyDescent="0.2">
      <c r="A226" s="112"/>
      <c r="B226" s="126"/>
      <c r="C226" s="44" t="s">
        <v>75</v>
      </c>
      <c r="D226" s="65">
        <v>0</v>
      </c>
      <c r="E226" s="65">
        <v>0</v>
      </c>
      <c r="F226" s="49"/>
      <c r="G226" s="49"/>
      <c r="H226" s="49"/>
    </row>
    <row r="227" spans="1:8" s="50" customFormat="1" x14ac:dyDescent="0.2">
      <c r="A227" s="112"/>
      <c r="B227" s="126"/>
      <c r="C227" s="44" t="s">
        <v>76</v>
      </c>
      <c r="D227" s="65">
        <v>0</v>
      </c>
      <c r="E227" s="65">
        <v>0</v>
      </c>
      <c r="F227" s="49"/>
      <c r="G227" s="49"/>
      <c r="H227" s="49"/>
    </row>
    <row r="228" spans="1:8" s="50" customFormat="1" x14ac:dyDescent="0.2">
      <c r="A228" s="112"/>
      <c r="B228" s="126"/>
      <c r="C228" s="44" t="s">
        <v>77</v>
      </c>
      <c r="D228" s="65">
        <v>0</v>
      </c>
      <c r="E228" s="65">
        <v>0</v>
      </c>
      <c r="F228" s="49"/>
      <c r="G228" s="49"/>
      <c r="H228" s="49"/>
    </row>
    <row r="229" spans="1:8" s="73" customFormat="1" ht="14.25" customHeight="1" x14ac:dyDescent="0.2">
      <c r="A229" s="112" t="s">
        <v>151</v>
      </c>
      <c r="B229" s="126" t="s">
        <v>152</v>
      </c>
      <c r="C229" s="61" t="s">
        <v>74</v>
      </c>
      <c r="D229" s="64">
        <f t="shared" ref="D229:E229" si="51">D230+D231+D232</f>
        <v>667.1</v>
      </c>
      <c r="E229" s="64">
        <f t="shared" si="51"/>
        <v>566.54</v>
      </c>
      <c r="F229" s="75"/>
      <c r="G229" s="75"/>
      <c r="H229" s="75"/>
    </row>
    <row r="230" spans="1:8" s="50" customFormat="1" ht="15" customHeight="1" x14ac:dyDescent="0.2">
      <c r="A230" s="112"/>
      <c r="B230" s="126"/>
      <c r="C230" s="44" t="s">
        <v>75</v>
      </c>
      <c r="D230" s="65">
        <v>0</v>
      </c>
      <c r="E230" s="65">
        <v>0</v>
      </c>
      <c r="F230" s="49"/>
      <c r="G230" s="49"/>
      <c r="H230" s="49"/>
    </row>
    <row r="231" spans="1:8" s="50" customFormat="1" ht="15" customHeight="1" x14ac:dyDescent="0.2">
      <c r="A231" s="112"/>
      <c r="B231" s="126"/>
      <c r="C231" s="44" t="s">
        <v>76</v>
      </c>
      <c r="D231" s="65">
        <v>667.1</v>
      </c>
      <c r="E231" s="65">
        <v>566.54</v>
      </c>
      <c r="F231" s="49"/>
      <c r="G231" s="49"/>
      <c r="H231" s="49"/>
    </row>
    <row r="232" spans="1:8" s="50" customFormat="1" ht="14.25" customHeight="1" x14ac:dyDescent="0.2">
      <c r="A232" s="112"/>
      <c r="B232" s="126"/>
      <c r="C232" s="44" t="s">
        <v>77</v>
      </c>
      <c r="D232" s="65">
        <v>0</v>
      </c>
      <c r="E232" s="65">
        <v>0</v>
      </c>
      <c r="F232" s="49"/>
      <c r="G232" s="49"/>
      <c r="H232" s="49"/>
    </row>
    <row r="233" spans="1:8" s="73" customFormat="1" ht="14.25" customHeight="1" x14ac:dyDescent="0.2">
      <c r="A233" s="112" t="s">
        <v>153</v>
      </c>
      <c r="B233" s="126" t="s">
        <v>154</v>
      </c>
      <c r="C233" s="61" t="s">
        <v>74</v>
      </c>
      <c r="D233" s="64">
        <f t="shared" ref="D233:E233" si="52">D234+D235+D236</f>
        <v>18009.8</v>
      </c>
      <c r="E233" s="64">
        <f t="shared" si="52"/>
        <v>17661.72</v>
      </c>
      <c r="F233" s="75"/>
      <c r="G233" s="75"/>
      <c r="H233" s="75"/>
    </row>
    <row r="234" spans="1:8" s="50" customFormat="1" x14ac:dyDescent="0.2">
      <c r="A234" s="112"/>
      <c r="B234" s="126"/>
      <c r="C234" s="44" t="s">
        <v>75</v>
      </c>
      <c r="D234" s="65">
        <v>0</v>
      </c>
      <c r="E234" s="65">
        <v>0</v>
      </c>
      <c r="F234" s="49"/>
      <c r="G234" s="49"/>
      <c r="H234" s="49"/>
    </row>
    <row r="235" spans="1:8" s="50" customFormat="1" x14ac:dyDescent="0.2">
      <c r="A235" s="112"/>
      <c r="B235" s="126"/>
      <c r="C235" s="44" t="s">
        <v>76</v>
      </c>
      <c r="D235" s="65">
        <v>18009.8</v>
      </c>
      <c r="E235" s="65">
        <v>17661.72</v>
      </c>
      <c r="F235" s="49"/>
      <c r="G235" s="49"/>
      <c r="H235" s="49"/>
    </row>
    <row r="236" spans="1:8" s="50" customFormat="1" x14ac:dyDescent="0.2">
      <c r="A236" s="112"/>
      <c r="B236" s="126"/>
      <c r="C236" s="44" t="s">
        <v>77</v>
      </c>
      <c r="D236" s="65">
        <v>0</v>
      </c>
      <c r="E236" s="65">
        <v>0</v>
      </c>
      <c r="F236" s="49"/>
      <c r="G236" s="49"/>
      <c r="H236" s="49"/>
    </row>
    <row r="237" spans="1:8" s="73" customFormat="1" ht="29.25" customHeight="1" x14ac:dyDescent="0.2">
      <c r="A237" s="112" t="s">
        <v>155</v>
      </c>
      <c r="B237" s="126" t="s">
        <v>156</v>
      </c>
      <c r="C237" s="61" t="s">
        <v>74</v>
      </c>
      <c r="D237" s="64">
        <f t="shared" ref="D237:E237" si="53">D238+D239+D240</f>
        <v>35699.300000000003</v>
      </c>
      <c r="E237" s="64">
        <f t="shared" si="53"/>
        <v>35423.89</v>
      </c>
      <c r="F237" s="75"/>
      <c r="G237" s="75"/>
      <c r="H237" s="75"/>
    </row>
    <row r="238" spans="1:8" s="50" customFormat="1" ht="15" customHeight="1" x14ac:dyDescent="0.2">
      <c r="A238" s="112"/>
      <c r="B238" s="126"/>
      <c r="C238" s="44" t="s">
        <v>75</v>
      </c>
      <c r="D238" s="65">
        <v>0</v>
      </c>
      <c r="E238" s="65">
        <v>0</v>
      </c>
      <c r="F238" s="49"/>
      <c r="G238" s="49"/>
      <c r="H238" s="49"/>
    </row>
    <row r="239" spans="1:8" s="50" customFormat="1" ht="15" customHeight="1" x14ac:dyDescent="0.2">
      <c r="A239" s="112"/>
      <c r="B239" s="126"/>
      <c r="C239" s="44" t="s">
        <v>76</v>
      </c>
      <c r="D239" s="65">
        <v>35699.300000000003</v>
      </c>
      <c r="E239" s="65">
        <v>35423.89</v>
      </c>
      <c r="F239" s="49"/>
      <c r="G239" s="49"/>
      <c r="H239" s="49"/>
    </row>
    <row r="240" spans="1:8" s="50" customFormat="1" ht="15" customHeight="1" x14ac:dyDescent="0.2">
      <c r="A240" s="112"/>
      <c r="B240" s="126"/>
      <c r="C240" s="44" t="s">
        <v>77</v>
      </c>
      <c r="D240" s="65">
        <v>0</v>
      </c>
      <c r="E240" s="65">
        <v>0</v>
      </c>
      <c r="F240" s="49"/>
      <c r="G240" s="49"/>
      <c r="H240" s="49"/>
    </row>
    <row r="241" spans="1:8" s="73" customFormat="1" ht="21" customHeight="1" x14ac:dyDescent="0.2">
      <c r="A241" s="141" t="s">
        <v>157</v>
      </c>
      <c r="B241" s="142"/>
      <c r="C241" s="70" t="s">
        <v>74</v>
      </c>
      <c r="D241" s="71">
        <f t="shared" ref="D241:E241" si="54">D242+D243+D244</f>
        <v>58925.5</v>
      </c>
      <c r="E241" s="71">
        <f t="shared" si="54"/>
        <v>58050.44</v>
      </c>
      <c r="F241" s="75"/>
      <c r="G241" s="75"/>
      <c r="H241" s="75"/>
    </row>
    <row r="242" spans="1:8" s="73" customFormat="1" ht="21" customHeight="1" x14ac:dyDescent="0.2">
      <c r="A242" s="143"/>
      <c r="B242" s="144"/>
      <c r="C242" s="78" t="s">
        <v>75</v>
      </c>
      <c r="D242" s="71">
        <f t="shared" ref="D242:E244" si="55">D202</f>
        <v>0</v>
      </c>
      <c r="E242" s="71">
        <f t="shared" si="55"/>
        <v>0</v>
      </c>
      <c r="F242" s="75"/>
      <c r="G242" s="75"/>
      <c r="H242" s="75"/>
    </row>
    <row r="243" spans="1:8" s="73" customFormat="1" ht="21" customHeight="1" x14ac:dyDescent="0.2">
      <c r="A243" s="143"/>
      <c r="B243" s="144"/>
      <c r="C243" s="78" t="s">
        <v>76</v>
      </c>
      <c r="D243" s="71">
        <f t="shared" si="55"/>
        <v>58925.5</v>
      </c>
      <c r="E243" s="71">
        <f t="shared" si="55"/>
        <v>58050.44</v>
      </c>
      <c r="F243" s="75"/>
      <c r="G243" s="75"/>
      <c r="H243" s="75"/>
    </row>
    <row r="244" spans="1:8" s="73" customFormat="1" ht="21" customHeight="1" x14ac:dyDescent="0.2">
      <c r="A244" s="145"/>
      <c r="B244" s="146"/>
      <c r="C244" s="78" t="s">
        <v>77</v>
      </c>
      <c r="D244" s="71">
        <f t="shared" si="55"/>
        <v>0</v>
      </c>
      <c r="E244" s="71">
        <f t="shared" si="55"/>
        <v>0</v>
      </c>
      <c r="F244" s="75"/>
      <c r="G244" s="75"/>
      <c r="H244" s="75"/>
    </row>
    <row r="245" spans="1:8" s="73" customFormat="1" ht="27" customHeight="1" x14ac:dyDescent="0.2">
      <c r="A245" s="157" t="s">
        <v>158</v>
      </c>
      <c r="B245" s="158"/>
      <c r="C245" s="88" t="s">
        <v>74</v>
      </c>
      <c r="D245" s="89">
        <f t="shared" ref="D245:E245" si="56">D246+D247+D248+D249</f>
        <v>1697023.7599999998</v>
      </c>
      <c r="E245" s="89">
        <f t="shared" si="56"/>
        <v>1673401.03</v>
      </c>
      <c r="F245" s="72">
        <f>D245-D170-D69-D18</f>
        <v>1642862.5599999996</v>
      </c>
      <c r="G245" s="72">
        <f>E245-E170-E69-E18</f>
        <v>1622304.65</v>
      </c>
      <c r="H245" s="72"/>
    </row>
    <row r="246" spans="1:8" s="73" customFormat="1" ht="27" customHeight="1" x14ac:dyDescent="0.2">
      <c r="A246" s="159"/>
      <c r="B246" s="160"/>
      <c r="C246" s="90" t="s">
        <v>75</v>
      </c>
      <c r="D246" s="89">
        <f>D43+D105+D149+D163+D184+D197+D242</f>
        <v>451368.73</v>
      </c>
      <c r="E246" s="89">
        <f>E43+E105+E149+E163+E184+E197+E242</f>
        <v>431783.08</v>
      </c>
      <c r="F246" s="72">
        <f>D196+F183+D162+D148+F104+F42</f>
        <v>1583937.06</v>
      </c>
      <c r="G246" s="72">
        <f>E196+G183+E162+E148+G104+G42</f>
        <v>1564254.21</v>
      </c>
      <c r="H246" s="72"/>
    </row>
    <row r="247" spans="1:8" s="73" customFormat="1" ht="27" customHeight="1" x14ac:dyDescent="0.2">
      <c r="A247" s="159"/>
      <c r="B247" s="160"/>
      <c r="C247" s="90" t="s">
        <v>76</v>
      </c>
      <c r="D247" s="89">
        <f>D44+D106+D150+D164+D185+D198+D243</f>
        <v>1244195.8499999999</v>
      </c>
      <c r="E247" s="89">
        <f>E44+E106+E150+E164+E185+E198+E243</f>
        <v>1240158.77</v>
      </c>
      <c r="F247" s="75"/>
      <c r="G247" s="75"/>
      <c r="H247" s="75"/>
    </row>
    <row r="248" spans="1:8" s="73" customFormat="1" ht="27" customHeight="1" x14ac:dyDescent="0.2">
      <c r="A248" s="159"/>
      <c r="B248" s="160"/>
      <c r="C248" s="90" t="s">
        <v>97</v>
      </c>
      <c r="D248" s="89">
        <f>D107+D151</f>
        <v>1009.1800000000001</v>
      </c>
      <c r="E248" s="89">
        <f>E107+E151</f>
        <v>1009.1800000000001</v>
      </c>
      <c r="F248" s="75"/>
      <c r="G248" s="75"/>
      <c r="H248" s="75"/>
    </row>
    <row r="249" spans="1:8" s="73" customFormat="1" ht="27" customHeight="1" x14ac:dyDescent="0.2">
      <c r="A249" s="161"/>
      <c r="B249" s="162"/>
      <c r="C249" s="90" t="s">
        <v>77</v>
      </c>
      <c r="D249" s="89">
        <f t="shared" ref="D249:E249" si="57">D45+D108+D152+D165+D186+D199+D244</f>
        <v>450</v>
      </c>
      <c r="E249" s="89">
        <f t="shared" si="57"/>
        <v>450</v>
      </c>
      <c r="F249" s="75"/>
      <c r="G249" s="75"/>
      <c r="H249" s="75"/>
    </row>
    <row r="250" spans="1:8" s="91" customFormat="1" x14ac:dyDescent="0.2">
      <c r="B250" s="92"/>
      <c r="C250" s="93"/>
      <c r="D250" s="94"/>
      <c r="E250" s="94"/>
    </row>
    <row r="251" spans="1:8" s="91" customFormat="1" x14ac:dyDescent="0.2">
      <c r="A251" s="95"/>
      <c r="B251" s="92"/>
      <c r="C251" s="93"/>
      <c r="D251" s="94"/>
      <c r="E251" s="94"/>
    </row>
    <row r="252" spans="1:8" s="99" customFormat="1" ht="18.75" x14ac:dyDescent="0.3">
      <c r="A252" s="96" t="s">
        <v>159</v>
      </c>
      <c r="B252" s="97"/>
      <c r="C252" s="98"/>
      <c r="E252" s="100" t="s">
        <v>160</v>
      </c>
    </row>
    <row r="253" spans="1:8" s="91" customFormat="1" x14ac:dyDescent="0.2">
      <c r="A253" s="95"/>
      <c r="B253" s="92"/>
      <c r="C253" s="93"/>
      <c r="D253" s="94"/>
      <c r="E253" s="94"/>
    </row>
    <row r="254" spans="1:8" s="91" customFormat="1" x14ac:dyDescent="0.2">
      <c r="A254" s="95"/>
      <c r="B254" s="92"/>
      <c r="C254" s="93"/>
      <c r="D254" s="94"/>
      <c r="E254" s="94"/>
    </row>
    <row r="255" spans="1:8" s="91" customFormat="1" x14ac:dyDescent="0.2">
      <c r="A255" s="95"/>
      <c r="B255" s="92"/>
      <c r="C255" s="93"/>
      <c r="D255" s="94"/>
      <c r="E255" s="94"/>
    </row>
    <row r="256" spans="1:8" s="91" customFormat="1" x14ac:dyDescent="0.2">
      <c r="A256" s="95" t="s">
        <v>161</v>
      </c>
      <c r="B256" s="92"/>
      <c r="C256" s="93"/>
      <c r="D256" s="94"/>
      <c r="E256" s="94"/>
    </row>
    <row r="257" spans="1:8" s="91" customFormat="1" x14ac:dyDescent="0.2">
      <c r="A257" s="95"/>
      <c r="B257" s="92"/>
      <c r="C257" s="93"/>
      <c r="D257" s="94"/>
      <c r="E257" s="94"/>
    </row>
    <row r="258" spans="1:8" s="91" customFormat="1" x14ac:dyDescent="0.2">
      <c r="A258" s="101"/>
      <c r="B258" s="102"/>
      <c r="C258" s="103"/>
      <c r="D258" s="104">
        <f t="shared" ref="D258:E258" si="58">D42+D104+D148+D162+D183+D196+D241</f>
        <v>1697023.7599999998</v>
      </c>
      <c r="E258" s="104">
        <f t="shared" si="58"/>
        <v>1673401.03</v>
      </c>
    </row>
    <row r="259" spans="1:8" x14ac:dyDescent="0.25">
      <c r="D259" s="104">
        <f t="shared" ref="D259:E259" si="59">D245-D258</f>
        <v>0</v>
      </c>
      <c r="E259" s="104">
        <f t="shared" si="59"/>
        <v>0</v>
      </c>
    </row>
    <row r="260" spans="1:8" x14ac:dyDescent="0.25">
      <c r="D260" s="105">
        <f>1585975885.36/1000</f>
        <v>1585975.88536</v>
      </c>
    </row>
    <row r="261" spans="1:8" x14ac:dyDescent="0.25">
      <c r="D261" s="105">
        <f t="shared" ref="D261:E261" si="60">D10+D14+D22+D30+D34+D38+D51+D60+D65+D73+D82+D87+D92+D100+D114+D122+D126+D135+D139+D144+D158+D171+D175+D179+D192+D205+D209+D213+D217+D221+D225+D229+D233+D237</f>
        <v>1697023.7600000005</v>
      </c>
      <c r="E261" s="105">
        <f t="shared" si="60"/>
        <v>1673401.0299999998</v>
      </c>
    </row>
    <row r="262" spans="1:8" x14ac:dyDescent="0.25">
      <c r="D262" s="105">
        <f>D260-D261</f>
        <v>-111047.87464000052</v>
      </c>
      <c r="E262" s="106" t="s">
        <v>162</v>
      </c>
      <c r="F262" s="107"/>
    </row>
    <row r="263" spans="1:8" x14ac:dyDescent="0.25">
      <c r="D263" s="108"/>
      <c r="E263" s="108"/>
    </row>
    <row r="264" spans="1:8" x14ac:dyDescent="0.25">
      <c r="D264" s="109">
        <f t="shared" ref="D264:E264" si="61">D11+D12+D13+D15+D16+D17+D23+D24+D25+D31+D32+D33+D35+D36+D37+D39+D40+D41</f>
        <v>685419.96999999986</v>
      </c>
      <c r="E264" s="109">
        <f t="shared" si="61"/>
        <v>678865.75</v>
      </c>
    </row>
    <row r="265" spans="1:8" x14ac:dyDescent="0.25">
      <c r="D265" s="109">
        <f t="shared" ref="D265:E265" si="62">D42-D264</f>
        <v>0</v>
      </c>
      <c r="E265" s="109">
        <f t="shared" si="62"/>
        <v>0</v>
      </c>
    </row>
    <row r="266" spans="1:8" x14ac:dyDescent="0.25">
      <c r="D266" s="109">
        <f>D52+D53+D54+D61+D62+D63+D64+D66+D67+D68+D74+D75+D76+D83+D84+D85+D86+D88+D89+D91+D93+D94+D95+D101+D102+D103+D90</f>
        <v>771418.96</v>
      </c>
      <c r="E266" s="109">
        <f t="shared" ref="E266" si="63">E52+E53+E54+E61+E62+E63+E64+E66+E67+E68+E74+E75+E76+E83+E84+E85+E86+E88+E89+E91+E93+E94+E95+E101+E102+E103</f>
        <v>760197.07000000007</v>
      </c>
    </row>
    <row r="267" spans="1:8" s="106" customFormat="1" x14ac:dyDescent="0.2">
      <c r="A267" s="101"/>
      <c r="B267" s="92"/>
      <c r="C267" s="93"/>
      <c r="D267" s="109">
        <f>D266-D104</f>
        <v>0</v>
      </c>
      <c r="E267" s="109">
        <f t="shared" ref="E267" si="64">E266-E104</f>
        <v>-527.77000000001863</v>
      </c>
      <c r="F267" s="48"/>
      <c r="G267" s="48"/>
      <c r="H267" s="48"/>
    </row>
    <row r="268" spans="1:8" s="106" customFormat="1" x14ac:dyDescent="0.2">
      <c r="A268" s="101"/>
      <c r="B268" s="92"/>
      <c r="C268" s="93"/>
      <c r="D268" s="109">
        <f t="shared" ref="D268:E268" si="65">D115+D116+D117+D123+D124+D125+D127+D128+D129+D136+D137+D138+D140+D141+D143+D145+D146+D147</f>
        <v>166521</v>
      </c>
      <c r="E268" s="109">
        <f t="shared" si="65"/>
        <v>161408.90000000002</v>
      </c>
      <c r="F268" s="48"/>
      <c r="G268" s="48"/>
      <c r="H268" s="48"/>
    </row>
    <row r="269" spans="1:8" s="106" customFormat="1" x14ac:dyDescent="0.2">
      <c r="A269" s="101"/>
      <c r="B269" s="92"/>
      <c r="C269" s="93"/>
      <c r="D269" s="109">
        <f t="shared" ref="D269:E269" si="66">D268-D148</f>
        <v>-481.41000000000349</v>
      </c>
      <c r="E269" s="109">
        <f t="shared" si="66"/>
        <v>-481.41000000000349</v>
      </c>
      <c r="F269" s="48"/>
      <c r="G269" s="48"/>
      <c r="H269" s="48"/>
    </row>
    <row r="270" spans="1:8" s="106" customFormat="1" x14ac:dyDescent="0.2">
      <c r="A270" s="101"/>
      <c r="B270" s="92"/>
      <c r="C270" s="93"/>
      <c r="D270" s="109">
        <f t="shared" ref="D270:E270" si="67">D159+D160+D161</f>
        <v>728.48</v>
      </c>
      <c r="E270" s="109">
        <f t="shared" si="67"/>
        <v>722.54</v>
      </c>
      <c r="F270" s="48"/>
      <c r="G270" s="48"/>
      <c r="H270" s="48"/>
    </row>
    <row r="271" spans="1:8" s="106" customFormat="1" x14ac:dyDescent="0.2">
      <c r="A271" s="101"/>
      <c r="B271" s="92"/>
      <c r="C271" s="93"/>
      <c r="D271" s="109">
        <f t="shared" ref="D271:E271" si="68">D270-D162</f>
        <v>0</v>
      </c>
      <c r="E271" s="109">
        <f t="shared" si="68"/>
        <v>0</v>
      </c>
      <c r="F271" s="48"/>
      <c r="G271" s="48"/>
      <c r="H271" s="48"/>
    </row>
    <row r="272" spans="1:8" s="106" customFormat="1" x14ac:dyDescent="0.2">
      <c r="A272" s="101"/>
      <c r="B272" s="92"/>
      <c r="C272" s="93"/>
      <c r="D272" s="109">
        <f t="shared" ref="D272:E272" si="69">D172+D173+D174+D176+D177+D178+D180+D181+D182</f>
        <v>13162.18</v>
      </c>
      <c r="E272" s="109">
        <f t="shared" si="69"/>
        <v>12830.68</v>
      </c>
      <c r="F272" s="48"/>
      <c r="G272" s="48"/>
      <c r="H272" s="48"/>
    </row>
    <row r="273" spans="1:8" s="106" customFormat="1" x14ac:dyDescent="0.2">
      <c r="A273" s="101"/>
      <c r="B273" s="92"/>
      <c r="C273" s="93"/>
      <c r="D273" s="109">
        <f t="shared" ref="D273:E273" si="70">D272-D183</f>
        <v>0</v>
      </c>
      <c r="E273" s="109">
        <f t="shared" si="70"/>
        <v>0</v>
      </c>
      <c r="F273" s="48"/>
      <c r="G273" s="48"/>
      <c r="H273" s="48"/>
    </row>
    <row r="274" spans="1:8" s="106" customFormat="1" x14ac:dyDescent="0.2">
      <c r="A274" s="101"/>
      <c r="B274" s="92"/>
      <c r="C274" s="93"/>
      <c r="D274" s="109">
        <f t="shared" ref="D274:E274" si="71">D193+D194+D195</f>
        <v>366.26</v>
      </c>
      <c r="E274" s="109">
        <f t="shared" si="71"/>
        <v>316.47000000000003</v>
      </c>
      <c r="F274" s="48"/>
      <c r="G274" s="48"/>
      <c r="H274" s="48"/>
    </row>
    <row r="275" spans="1:8" s="106" customFormat="1" x14ac:dyDescent="0.2">
      <c r="A275" s="101"/>
      <c r="B275" s="92"/>
      <c r="C275" s="93"/>
      <c r="D275" s="109">
        <f t="shared" ref="D275:E275" si="72">D274-D196</f>
        <v>0</v>
      </c>
      <c r="E275" s="109">
        <f t="shared" si="72"/>
        <v>0</v>
      </c>
      <c r="F275" s="48"/>
      <c r="G275" s="48"/>
      <c r="H275" s="48"/>
    </row>
    <row r="276" spans="1:8" s="106" customFormat="1" x14ac:dyDescent="0.2">
      <c r="A276" s="101"/>
      <c r="B276" s="92"/>
      <c r="C276" s="93"/>
      <c r="D276" s="109">
        <f t="shared" ref="D276:E276" si="73">D206+D207+D208+D210+D211+D212+D214+D215+D216+D218+D219+D220+D222+D223+D224+D226+D227+D228+D230+D231+D232+D234+D235+D236+D238+D239+D240</f>
        <v>58925.5</v>
      </c>
      <c r="E276" s="109">
        <f t="shared" si="73"/>
        <v>58050.44</v>
      </c>
      <c r="F276" s="48"/>
      <c r="G276" s="48"/>
      <c r="H276" s="48"/>
    </row>
    <row r="277" spans="1:8" s="106" customFormat="1" x14ac:dyDescent="0.2">
      <c r="A277" s="101"/>
      <c r="B277" s="92"/>
      <c r="C277" s="93"/>
      <c r="D277" s="109">
        <f t="shared" ref="D277:E277" si="74">D276-D241</f>
        <v>0</v>
      </c>
      <c r="E277" s="109">
        <f t="shared" si="74"/>
        <v>0</v>
      </c>
      <c r="F277" s="48"/>
      <c r="G277" s="48"/>
      <c r="H277" s="48"/>
    </row>
    <row r="278" spans="1:8" s="106" customFormat="1" x14ac:dyDescent="0.2">
      <c r="A278" s="101"/>
      <c r="B278" s="92"/>
      <c r="C278" s="93"/>
      <c r="D278" s="109">
        <f>D264+D266+D268+D270+D272+D274+D276</f>
        <v>1696542.3499999996</v>
      </c>
      <c r="E278" s="109">
        <f t="shared" ref="E278" si="75">E264+E266+E268+E270+E272+E274+E276</f>
        <v>1672391.85</v>
      </c>
      <c r="F278" s="48"/>
      <c r="G278" s="48"/>
      <c r="H278" s="48"/>
    </row>
    <row r="279" spans="1:8" s="106" customFormat="1" x14ac:dyDescent="0.2">
      <c r="A279" s="101"/>
      <c r="B279" s="92"/>
      <c r="C279" s="93"/>
      <c r="D279" s="110">
        <f t="shared" ref="D279:E279" si="76">D278-D245</f>
        <v>-481.41000000014901</v>
      </c>
      <c r="E279" s="110">
        <f t="shared" si="76"/>
        <v>-1009.1799999999348</v>
      </c>
      <c r="F279" s="48"/>
      <c r="G279" s="48"/>
      <c r="H279" s="48"/>
    </row>
  </sheetData>
  <mergeCells count="105">
    <mergeCell ref="A233:A236"/>
    <mergeCell ref="B233:B236"/>
    <mergeCell ref="A237:A240"/>
    <mergeCell ref="B237:B240"/>
    <mergeCell ref="A241:B244"/>
    <mergeCell ref="A245:B249"/>
    <mergeCell ref="A221:A224"/>
    <mergeCell ref="B221:B224"/>
    <mergeCell ref="A225:A228"/>
    <mergeCell ref="B225:B228"/>
    <mergeCell ref="A229:A232"/>
    <mergeCell ref="B229:B232"/>
    <mergeCell ref="A209:A212"/>
    <mergeCell ref="B209:B212"/>
    <mergeCell ref="A213:A216"/>
    <mergeCell ref="B213:B216"/>
    <mergeCell ref="A217:A220"/>
    <mergeCell ref="B217:B220"/>
    <mergeCell ref="A192:A195"/>
    <mergeCell ref="B192:B195"/>
    <mergeCell ref="A196:B199"/>
    <mergeCell ref="A200:E200"/>
    <mergeCell ref="A201:B204"/>
    <mergeCell ref="A205:A208"/>
    <mergeCell ref="B205:B208"/>
    <mergeCell ref="A179:A182"/>
    <mergeCell ref="B179:B182"/>
    <mergeCell ref="A183:A186"/>
    <mergeCell ref="B183:B186"/>
    <mergeCell ref="A187:E187"/>
    <mergeCell ref="A188:B191"/>
    <mergeCell ref="A166:E166"/>
    <mergeCell ref="A167:B170"/>
    <mergeCell ref="A171:A174"/>
    <mergeCell ref="B171:B174"/>
    <mergeCell ref="A175:A178"/>
    <mergeCell ref="B175:B178"/>
    <mergeCell ref="A148:B152"/>
    <mergeCell ref="A153:E153"/>
    <mergeCell ref="A154:B157"/>
    <mergeCell ref="A158:A161"/>
    <mergeCell ref="B158:B161"/>
    <mergeCell ref="A162:B165"/>
    <mergeCell ref="A130:B134"/>
    <mergeCell ref="A135:A138"/>
    <mergeCell ref="B135:B138"/>
    <mergeCell ref="A139:A143"/>
    <mergeCell ref="B139:B143"/>
    <mergeCell ref="A144:A147"/>
    <mergeCell ref="B144:B147"/>
    <mergeCell ref="A114:A117"/>
    <mergeCell ref="B114:B117"/>
    <mergeCell ref="A118:B121"/>
    <mergeCell ref="A122:A125"/>
    <mergeCell ref="B122:B125"/>
    <mergeCell ref="A126:A129"/>
    <mergeCell ref="B126:B129"/>
    <mergeCell ref="A96:B99"/>
    <mergeCell ref="A100:A103"/>
    <mergeCell ref="B100:B103"/>
    <mergeCell ref="A104:B108"/>
    <mergeCell ref="A109:E109"/>
    <mergeCell ref="A110:B113"/>
    <mergeCell ref="A82:A86"/>
    <mergeCell ref="B82:B86"/>
    <mergeCell ref="A87:A91"/>
    <mergeCell ref="B87:B91"/>
    <mergeCell ref="A92:A95"/>
    <mergeCell ref="B92:B95"/>
    <mergeCell ref="A65:A68"/>
    <mergeCell ref="B65:B68"/>
    <mergeCell ref="A69:B72"/>
    <mergeCell ref="A73:A76"/>
    <mergeCell ref="B73:B76"/>
    <mergeCell ref="A77:B81"/>
    <mergeCell ref="A47:B50"/>
    <mergeCell ref="A51:A54"/>
    <mergeCell ref="B51:B54"/>
    <mergeCell ref="A55:B59"/>
    <mergeCell ref="A60:A64"/>
    <mergeCell ref="B60:B64"/>
    <mergeCell ref="A34:A37"/>
    <mergeCell ref="B34:B37"/>
    <mergeCell ref="A38:A41"/>
    <mergeCell ref="B38:B41"/>
    <mergeCell ref="A42:B45"/>
    <mergeCell ref="A46:E46"/>
    <mergeCell ref="A26:B29"/>
    <mergeCell ref="A30:A33"/>
    <mergeCell ref="B30:B33"/>
    <mergeCell ref="A5:E5"/>
    <mergeCell ref="A6:B9"/>
    <mergeCell ref="A10:A13"/>
    <mergeCell ref="B10:B13"/>
    <mergeCell ref="A14:A17"/>
    <mergeCell ref="B14:B17"/>
    <mergeCell ref="A1:E1"/>
    <mergeCell ref="A2:A3"/>
    <mergeCell ref="B2:B3"/>
    <mergeCell ref="C2:C3"/>
    <mergeCell ref="D2:D3"/>
    <mergeCell ref="E2:E3"/>
    <mergeCell ref="A18:B21"/>
    <mergeCell ref="A22:A25"/>
    <mergeCell ref="B22:B25"/>
  </mergeCells>
  <pageMargins left="0.78740157480314965" right="0.39370078740157483" top="0.78740157480314965" bottom="0.78740157480314965" header="0" footer="0"/>
  <pageSetup paperSize="9" scale="90" fitToHeight="7" orientation="portrait" r:id="rId1"/>
  <rowBreaks count="2" manualBreakCount="2">
    <brk id="50" max="4" man="1"/>
    <brk id="1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O36"/>
  <sheetViews>
    <sheetView tabSelected="1" view="pageBreakPreview" topLeftCell="A30" zoomScaleNormal="80" zoomScaleSheetLayoutView="100" workbookViewId="0">
      <selection activeCell="O23" sqref="O23"/>
    </sheetView>
  </sheetViews>
  <sheetFormatPr defaultRowHeight="18.75" x14ac:dyDescent="0.3"/>
  <cols>
    <col min="1" max="1" width="9.140625" style="7"/>
    <col min="2" max="2" width="28.7109375" style="6" customWidth="1"/>
    <col min="3" max="6" width="16.5703125" style="5" customWidth="1"/>
    <col min="7" max="7" width="26.5703125" style="5" customWidth="1"/>
    <col min="8" max="8" width="39.7109375" style="4" customWidth="1"/>
    <col min="9" max="9" width="9.7109375" style="4" customWidth="1"/>
    <col min="10" max="10" width="13.85546875" style="4" customWidth="1"/>
    <col min="11" max="11" width="11.85546875" style="4" customWidth="1"/>
    <col min="12" max="12" width="16" style="3" customWidth="1"/>
    <col min="13" max="13" width="9.85546875" customWidth="1"/>
    <col min="14" max="14" width="11.28515625" style="2" bestFit="1" customWidth="1"/>
    <col min="15" max="15" width="20.85546875" style="1" customWidth="1"/>
  </cols>
  <sheetData>
    <row r="1" spans="1:15" ht="47.25" customHeight="1" x14ac:dyDescent="0.3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3"/>
      <c r="K1" s="193"/>
      <c r="L1" s="193"/>
    </row>
    <row r="2" spans="1:15" ht="31.5" customHeight="1" x14ac:dyDescent="0.25">
      <c r="A2" s="194" t="s">
        <v>50</v>
      </c>
      <c r="B2" s="195" t="s">
        <v>49</v>
      </c>
      <c r="C2" s="196" t="s">
        <v>48</v>
      </c>
      <c r="D2" s="196"/>
      <c r="E2" s="197" t="s">
        <v>47</v>
      </c>
      <c r="F2" s="197"/>
      <c r="G2" s="198" t="s">
        <v>46</v>
      </c>
      <c r="H2" s="115" t="s">
        <v>45</v>
      </c>
      <c r="I2" s="195" t="s">
        <v>44</v>
      </c>
      <c r="J2" s="195" t="s">
        <v>43</v>
      </c>
      <c r="K2" s="195" t="s">
        <v>52</v>
      </c>
      <c r="L2" s="200" t="s">
        <v>53</v>
      </c>
      <c r="M2" s="187" t="s">
        <v>42</v>
      </c>
      <c r="N2" s="188" t="s">
        <v>41</v>
      </c>
      <c r="O2" s="189" t="s">
        <v>40</v>
      </c>
    </row>
    <row r="3" spans="1:15" ht="65.25" customHeight="1" x14ac:dyDescent="0.25">
      <c r="A3" s="194"/>
      <c r="B3" s="195"/>
      <c r="C3" s="42" t="s">
        <v>39</v>
      </c>
      <c r="D3" s="42" t="s">
        <v>37</v>
      </c>
      <c r="E3" s="41" t="s">
        <v>38</v>
      </c>
      <c r="F3" s="41" t="s">
        <v>37</v>
      </c>
      <c r="G3" s="199"/>
      <c r="H3" s="115"/>
      <c r="I3" s="195"/>
      <c r="J3" s="195"/>
      <c r="K3" s="195"/>
      <c r="L3" s="200"/>
      <c r="M3" s="187"/>
      <c r="N3" s="188"/>
      <c r="O3" s="189"/>
    </row>
    <row r="4" spans="1:15" ht="18" customHeight="1" x14ac:dyDescent="0.3">
      <c r="A4" s="40">
        <v>1</v>
      </c>
      <c r="B4" s="37">
        <v>2</v>
      </c>
      <c r="C4" s="37">
        <v>3</v>
      </c>
      <c r="D4" s="37">
        <v>4</v>
      </c>
      <c r="E4" s="39">
        <v>5</v>
      </c>
      <c r="F4" s="39">
        <v>6</v>
      </c>
      <c r="G4" s="37">
        <v>7</v>
      </c>
      <c r="H4" s="38">
        <v>8</v>
      </c>
      <c r="I4" s="37">
        <v>9</v>
      </c>
      <c r="J4" s="37">
        <v>10</v>
      </c>
      <c r="K4" s="37">
        <v>11</v>
      </c>
      <c r="L4" s="36">
        <v>12</v>
      </c>
      <c r="M4" s="35" t="s">
        <v>36</v>
      </c>
      <c r="N4" s="8" t="s">
        <v>35</v>
      </c>
    </row>
    <row r="5" spans="1:15" x14ac:dyDescent="0.3">
      <c r="A5" s="177" t="s">
        <v>34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34"/>
      <c r="N5" s="8"/>
    </row>
    <row r="6" spans="1:15" ht="105" x14ac:dyDescent="0.3">
      <c r="A6" s="190">
        <v>1</v>
      </c>
      <c r="B6" s="181" t="s">
        <v>33</v>
      </c>
      <c r="C6" s="33">
        <f>'Январь-декабрь'!D11+'Январь-декабрь'!D15+'Январь-декабрь'!D23</f>
        <v>147283.70000000001</v>
      </c>
      <c r="D6" s="33">
        <f>'Январь-декабрь'!D12+'Январь-декабрь'!D13+'Январь-декабрь'!D16+'Январь-декабрь'!D17+'Январь-декабрь'!D24+'Январь-декабрь'!D25</f>
        <v>516262.39999999997</v>
      </c>
      <c r="E6" s="33">
        <f>'Январь-декабрь'!E11+'Январь-декабрь'!E15+'Январь-декабрь'!E23</f>
        <v>141626.07</v>
      </c>
      <c r="F6" s="33">
        <f>'Январь-декабрь'!E12+'Январь-декабрь'!E13+'Январь-декабрь'!E16+'Январь-декабрь'!E17+'Январь-декабрь'!E24+'Январь-декабрь'!E25</f>
        <v>515698.57999999996</v>
      </c>
      <c r="G6" s="14" t="s">
        <v>32</v>
      </c>
      <c r="H6" s="12" t="s">
        <v>31</v>
      </c>
      <c r="I6" s="31" t="s">
        <v>0</v>
      </c>
      <c r="J6" s="31">
        <v>69</v>
      </c>
      <c r="K6" s="31">
        <v>93</v>
      </c>
      <c r="L6" s="30">
        <v>100</v>
      </c>
      <c r="M6" s="9">
        <f>L6/K6*100</f>
        <v>107.5268817204301</v>
      </c>
      <c r="N6" s="8">
        <f>((E6+F6)*M6)/(C6+D6)</f>
        <v>106.51870290922228</v>
      </c>
    </row>
    <row r="7" spans="1:15" ht="60" x14ac:dyDescent="0.3">
      <c r="A7" s="191"/>
      <c r="B7" s="186"/>
      <c r="C7" s="33">
        <f>'Январь-декабрь'!D31+'Январь-декабрь'!D35+'Январь-декабрь'!D39</f>
        <v>17486.670000000002</v>
      </c>
      <c r="D7" s="33">
        <f>'Январь-декабрь'!D32+'Январь-декабрь'!D33+'Январь-декабрь'!D36+'Январь-декабрь'!D37+'Январь-декабрь'!D40+'Январь-декабрь'!D41</f>
        <v>4387.2</v>
      </c>
      <c r="E7" s="33">
        <f>'Январь-декабрь'!E31+'Январь-декабрь'!E35+'Январь-декабрь'!E39</f>
        <v>17153.900000000001</v>
      </c>
      <c r="F7" s="33">
        <f>'Январь-декабрь'!E32+'Январь-декабрь'!E33+'Январь-декабрь'!E36+'Январь-декабрь'!E37+'Январь-декабрь'!E40+'Январь-декабрь'!E41</f>
        <v>4387.2</v>
      </c>
      <c r="G7" s="32" t="s">
        <v>30</v>
      </c>
      <c r="H7" s="12" t="s">
        <v>29</v>
      </c>
      <c r="I7" s="31" t="s">
        <v>0</v>
      </c>
      <c r="J7" s="31">
        <v>100</v>
      </c>
      <c r="K7" s="31">
        <v>100</v>
      </c>
      <c r="L7" s="30">
        <v>100</v>
      </c>
      <c r="M7" s="9">
        <f>L7/K7*100</f>
        <v>100</v>
      </c>
      <c r="N7" s="8">
        <f>((E7+F7)*M7)/(C7+D7)</f>
        <v>98.478687127609319</v>
      </c>
    </row>
    <row r="8" spans="1:15" x14ac:dyDescent="0.3">
      <c r="A8" s="177" t="s">
        <v>28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9"/>
      <c r="N8" s="8"/>
    </row>
    <row r="9" spans="1:15" ht="122.25" customHeight="1" x14ac:dyDescent="0.3">
      <c r="A9" s="179">
        <v>2</v>
      </c>
      <c r="B9" s="181" t="s">
        <v>4</v>
      </c>
      <c r="C9" s="15">
        <f>'Январь-декабрь'!D52</f>
        <v>96197</v>
      </c>
      <c r="D9" s="15">
        <f>'Январь-декабрь'!D53+'Январь-декабрь'!D54</f>
        <v>535139.6</v>
      </c>
      <c r="E9" s="15">
        <f>'Январь-декабрь'!E52</f>
        <v>88788.91</v>
      </c>
      <c r="F9" s="15">
        <f>'Январь-декабрь'!E53+'Январь-декабрь'!E54</f>
        <v>535139.6</v>
      </c>
      <c r="G9" s="14" t="s">
        <v>27</v>
      </c>
      <c r="H9" s="12" t="s">
        <v>26</v>
      </c>
      <c r="I9" s="11" t="s">
        <v>0</v>
      </c>
      <c r="J9" s="11">
        <v>100</v>
      </c>
      <c r="K9" s="11">
        <v>100</v>
      </c>
      <c r="L9" s="10">
        <v>100</v>
      </c>
      <c r="M9" s="9">
        <f>L9/K9*100</f>
        <v>100</v>
      </c>
      <c r="N9" s="8">
        <f t="shared" ref="N7:N34" si="0">((E9+F9)*M9)/(C9+D9)</f>
        <v>98.826602164360509</v>
      </c>
    </row>
    <row r="10" spans="1:15" ht="121.5" customHeight="1" x14ac:dyDescent="0.3">
      <c r="A10" s="180"/>
      <c r="B10" s="182"/>
      <c r="C10" s="15">
        <f>'Январь-декабрь'!D61</f>
        <v>430.1</v>
      </c>
      <c r="D10" s="15">
        <f>'Январь-декабрь'!D62+'Январь-декабрь'!D63+'Январь-декабрь'!D64</f>
        <v>150</v>
      </c>
      <c r="E10" s="15">
        <f>'Январь-декабрь'!E61</f>
        <v>430</v>
      </c>
      <c r="F10" s="15">
        <f>'Январь-декабрь'!E62+'Январь-декабрь'!E63+'Январь-декабрь'!E64</f>
        <v>150</v>
      </c>
      <c r="G10" s="14" t="s">
        <v>24</v>
      </c>
      <c r="H10" s="12" t="s">
        <v>25</v>
      </c>
      <c r="I10" s="11" t="s">
        <v>0</v>
      </c>
      <c r="J10" s="11">
        <v>46.6</v>
      </c>
      <c r="K10" s="11">
        <v>83</v>
      </c>
      <c r="L10" s="10">
        <v>94</v>
      </c>
      <c r="M10" s="9">
        <f>L10/K10*100</f>
        <v>113.25301204819279</v>
      </c>
      <c r="N10" s="8">
        <f t="shared" si="0"/>
        <v>113.2334890328423</v>
      </c>
    </row>
    <row r="11" spans="1:15" ht="63" customHeight="1" x14ac:dyDescent="0.3">
      <c r="A11" s="180"/>
      <c r="B11" s="182"/>
      <c r="C11" s="15">
        <f>'Январь-декабрь'!D66</f>
        <v>940</v>
      </c>
      <c r="D11" s="15">
        <f>'Январь-декабрь'!D67+'Январь-декабрь'!D68</f>
        <v>0</v>
      </c>
      <c r="E11" s="15">
        <f>'Январь-декабрь'!E66</f>
        <v>805.71</v>
      </c>
      <c r="F11" s="15">
        <f>'Январь-декабрь'!E67+'Январь-декабрь'!E68</f>
        <v>0</v>
      </c>
      <c r="G11" s="14" t="s">
        <v>24</v>
      </c>
      <c r="H11" s="12" t="s">
        <v>23</v>
      </c>
      <c r="I11" s="11" t="s">
        <v>0</v>
      </c>
      <c r="J11" s="11">
        <v>20.7</v>
      </c>
      <c r="K11" s="11">
        <v>22</v>
      </c>
      <c r="L11" s="10">
        <v>22</v>
      </c>
      <c r="M11" s="9">
        <f>L11/K11*100</f>
        <v>100</v>
      </c>
      <c r="N11" s="8">
        <f t="shared" si="0"/>
        <v>85.713829787234047</v>
      </c>
    </row>
    <row r="12" spans="1:15" ht="63" customHeight="1" x14ac:dyDescent="0.3">
      <c r="A12" s="180"/>
      <c r="B12" s="182"/>
      <c r="C12" s="15">
        <f>'Январь-декабрь'!D74</f>
        <v>0</v>
      </c>
      <c r="D12" s="15">
        <f>'Январь-декабрь'!D75+'Январь-декабрь'!D76</f>
        <v>35292.6</v>
      </c>
      <c r="E12" s="15">
        <f>'Январь-декабрь'!E74</f>
        <v>0</v>
      </c>
      <c r="F12" s="15">
        <f>'Январь-декабрь'!E75+'Январь-декабрь'!E76</f>
        <v>32791.599999999999</v>
      </c>
      <c r="G12" s="14" t="s">
        <v>22</v>
      </c>
      <c r="H12" s="12" t="s">
        <v>21</v>
      </c>
      <c r="I12" s="11" t="s">
        <v>0</v>
      </c>
      <c r="J12" s="11">
        <v>100</v>
      </c>
      <c r="K12" s="11">
        <v>100</v>
      </c>
      <c r="L12" s="10">
        <v>100</v>
      </c>
      <c r="M12" s="9">
        <f>L12/K12*100</f>
        <v>100</v>
      </c>
      <c r="N12" s="8">
        <f t="shared" si="0"/>
        <v>92.913528615063782</v>
      </c>
    </row>
    <row r="13" spans="1:15" ht="63" customHeight="1" x14ac:dyDescent="0.3">
      <c r="A13" s="180"/>
      <c r="B13" s="182"/>
      <c r="C13" s="15">
        <f>'Январь-декабрь'!D83+'Январь-декабрь'!D88+'Январь-декабрь'!D93</f>
        <v>21868.12</v>
      </c>
      <c r="D13" s="15">
        <f>'Январь-декабрь'!D84+'Январь-декабрь'!D85+'Январь-декабрь'!D86+'Январь-декабрь'!D89+'Январь-декабрь'!D90+'Январь-декабрь'!D91+'Январь-декабрь'!D94+'Январь-декабрь'!D95</f>
        <v>81401.539999999994</v>
      </c>
      <c r="E13" s="15">
        <f>'Январь-декабрь'!E83+'Январь-декабрь'!E88+'Январь-декабрь'!E93</f>
        <v>21314.68</v>
      </c>
      <c r="F13" s="15">
        <f>'Январь-декабрь'!E84+'Январь-декабрь'!E85+'Январь-декабрь'!E86+'Январь-декабрь'!E89+'Январь-декабрь'!E90+'Январь-декабрь'!E91+'Январь-декабрь'!E94+'Январь-декабрь'!E95</f>
        <v>81304.340000000011</v>
      </c>
      <c r="G13" s="14" t="s">
        <v>20</v>
      </c>
      <c r="H13" s="12" t="s">
        <v>19</v>
      </c>
      <c r="I13" s="11" t="s">
        <v>0</v>
      </c>
      <c r="J13" s="11">
        <v>100</v>
      </c>
      <c r="K13" s="11">
        <v>100</v>
      </c>
      <c r="L13" s="10">
        <v>100</v>
      </c>
      <c r="M13" s="9">
        <f>L13/K13*100</f>
        <v>100</v>
      </c>
      <c r="N13" s="17">
        <f t="shared" si="0"/>
        <v>99.36996016061255</v>
      </c>
    </row>
    <row r="14" spans="1:15" ht="15" customHeight="1" x14ac:dyDescent="0.3">
      <c r="A14" s="183" t="s">
        <v>18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9"/>
      <c r="N14" s="8"/>
    </row>
    <row r="15" spans="1:15" ht="97.5" customHeight="1" x14ac:dyDescent="0.3">
      <c r="A15" s="179">
        <v>3</v>
      </c>
      <c r="B15" s="181" t="s">
        <v>8</v>
      </c>
      <c r="C15" s="29">
        <f>'Январь-декабрь'!D115+'Январь-декабрь'!D123+'Январь-декабрь'!D127</f>
        <v>155427.1</v>
      </c>
      <c r="D15" s="29">
        <f>'Январь-декабрь'!D116+'Январь-декабрь'!D117+'Январь-декабрь'!D124+'Январь-декабрь'!D125+'Январь-декабрь'!D128+'Январь-декабрь'!D129</f>
        <v>0</v>
      </c>
      <c r="E15" s="29">
        <f>'Январь-декабрь'!E115+'Январь-декабрь'!E123+'Январь-декабрь'!E127</f>
        <v>150772.51</v>
      </c>
      <c r="F15" s="29">
        <f>'Январь-декабрь'!E116+'Январь-декабрь'!E117+'Январь-декабрь'!E124+'Январь-декабрь'!E125+'Январь-декабрь'!E128+'Январь-декабрь'!E129</f>
        <v>0</v>
      </c>
      <c r="G15" s="28" t="s">
        <v>17</v>
      </c>
      <c r="H15" s="27" t="s">
        <v>16</v>
      </c>
      <c r="I15" s="26" t="s">
        <v>0</v>
      </c>
      <c r="J15" s="26">
        <v>60</v>
      </c>
      <c r="K15" s="26">
        <v>75</v>
      </c>
      <c r="L15" s="25">
        <v>85.5</v>
      </c>
      <c r="M15" s="9">
        <f>L15/K15*100</f>
        <v>113.99999999999999</v>
      </c>
      <c r="N15" s="8">
        <f t="shared" si="0"/>
        <v>110.58603126481805</v>
      </c>
    </row>
    <row r="16" spans="1:15" ht="94.5" customHeight="1" x14ac:dyDescent="0.3">
      <c r="A16" s="185"/>
      <c r="B16" s="186"/>
      <c r="C16" s="29">
        <f>'Январь-декабрь'!D136+'Январь-декабрь'!D140+'Январь-декабрь'!D145</f>
        <v>4766.3</v>
      </c>
      <c r="D16" s="29">
        <f>'Январь-декабрь'!D137+'Январь-декабрь'!D138+'Январь-декабрь'!D141+'Январь-декабрь'!D142+'Январь-декабрь'!D143+'Январь-декабрь'!D146+'Январь-декабрь'!D147</f>
        <v>6809.01</v>
      </c>
      <c r="E16" s="29">
        <f>'Январь-декабрь'!E136+'Январь-декабрь'!E140+'Январь-декабрь'!E145</f>
        <v>4308.79</v>
      </c>
      <c r="F16" s="29">
        <f>'Январь-декабрь'!E137+'Январь-декабрь'!E138+'Январь-декабрь'!E141+'Январь-декабрь'!E142+'Январь-декабрь'!E143+'Январь-декабрь'!E146+'Январь-декабрь'!E147</f>
        <v>6809.01</v>
      </c>
      <c r="G16" s="28" t="s">
        <v>15</v>
      </c>
      <c r="H16" s="27" t="s">
        <v>14</v>
      </c>
      <c r="I16" s="26" t="s">
        <v>0</v>
      </c>
      <c r="J16" s="26">
        <v>100</v>
      </c>
      <c r="K16" s="26">
        <v>100</v>
      </c>
      <c r="L16" s="25">
        <v>100</v>
      </c>
      <c r="M16" s="9">
        <f>L16/K16*100</f>
        <v>100</v>
      </c>
      <c r="N16" s="8">
        <f t="shared" si="0"/>
        <v>96.047535659952075</v>
      </c>
    </row>
    <row r="17" spans="1:14" ht="15" customHeight="1" x14ac:dyDescent="0.3">
      <c r="A17" s="176" t="s">
        <v>13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9"/>
      <c r="N17" s="8"/>
    </row>
    <row r="18" spans="1:14" ht="95.25" customHeight="1" x14ac:dyDescent="0.3">
      <c r="A18" s="24">
        <v>4</v>
      </c>
      <c r="B18" s="23" t="s">
        <v>12</v>
      </c>
      <c r="C18" s="22">
        <f>'Январь-декабрь'!D159</f>
        <v>431.48</v>
      </c>
      <c r="D18" s="22">
        <f>'Январь-декабрь'!D160</f>
        <v>297</v>
      </c>
      <c r="E18" s="22">
        <f>'Январь-декабрь'!E159</f>
        <v>425.54</v>
      </c>
      <c r="F18" s="22">
        <f>'Январь-декабрь'!E160</f>
        <v>297</v>
      </c>
      <c r="G18" s="21" t="s">
        <v>11</v>
      </c>
      <c r="H18" s="20" t="s">
        <v>10</v>
      </c>
      <c r="I18" s="19" t="s">
        <v>0</v>
      </c>
      <c r="J18" s="19">
        <v>17</v>
      </c>
      <c r="K18" s="19">
        <v>23.7</v>
      </c>
      <c r="L18" s="18">
        <v>17</v>
      </c>
      <c r="M18" s="9">
        <f>L18/K18*100</f>
        <v>71.729957805907176</v>
      </c>
      <c r="N18" s="17">
        <f t="shared" si="0"/>
        <v>71.145074282176807</v>
      </c>
    </row>
    <row r="19" spans="1:14" x14ac:dyDescent="0.3">
      <c r="A19" s="176" t="s">
        <v>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9"/>
      <c r="N19" s="8"/>
    </row>
    <row r="20" spans="1:14" ht="195" x14ac:dyDescent="0.3">
      <c r="A20" s="11">
        <v>5</v>
      </c>
      <c r="B20" s="16" t="s">
        <v>8</v>
      </c>
      <c r="C20" s="15">
        <f>'Январь-декабрь'!D172+'Январь-декабрь'!D176+'Январь-декабрь'!D180</f>
        <v>6172</v>
      </c>
      <c r="D20" s="15">
        <f>'Январь-декабрь'!D173+'Январь-декабрь'!D174+'Январь-декабрь'!D177+'Январь-декабрь'!D178+'Январь-декабрь'!D181+'Январь-декабрь'!D182</f>
        <v>6990.18</v>
      </c>
      <c r="E20" s="15">
        <f>'Январь-декабрь'!E172+'Январь-декабрь'!E176+'Январь-декабрь'!E180</f>
        <v>5840.5</v>
      </c>
      <c r="F20" s="15">
        <f>'Январь-декабрь'!E173+'Январь-декабрь'!E174+'Январь-декабрь'!E177+'Январь-декабрь'!E178+'Январь-декабрь'!E181+'Январь-декабрь'!E182</f>
        <v>6990.18</v>
      </c>
      <c r="G20" s="14" t="s">
        <v>7</v>
      </c>
      <c r="H20" s="12" t="s">
        <v>6</v>
      </c>
      <c r="I20" s="11" t="s">
        <v>0</v>
      </c>
      <c r="J20" s="11">
        <v>69</v>
      </c>
      <c r="K20" s="11">
        <v>78.400000000000006</v>
      </c>
      <c r="L20" s="10">
        <v>78.5</v>
      </c>
      <c r="M20" s="9">
        <f>L20/K20*100</f>
        <v>100.12755102040816</v>
      </c>
      <c r="N20" s="8">
        <f t="shared" si="0"/>
        <v>97.60575879729123</v>
      </c>
    </row>
    <row r="21" spans="1:14" ht="15" customHeight="1" x14ac:dyDescent="0.3">
      <c r="A21" s="176" t="s">
        <v>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9"/>
      <c r="N21" s="8"/>
    </row>
    <row r="22" spans="1:14" ht="75.75" customHeight="1" x14ac:dyDescent="0.25">
      <c r="A22" s="173">
        <v>6</v>
      </c>
      <c r="B22" s="174" t="s">
        <v>4</v>
      </c>
      <c r="C22" s="201">
        <f>'Январь-декабрь'!D193</f>
        <v>366.26</v>
      </c>
      <c r="D22" s="201">
        <f>'Январь-декабрь'!D194</f>
        <v>0</v>
      </c>
      <c r="E22" s="201">
        <f>'Январь-декабрь'!E193</f>
        <v>316.47000000000003</v>
      </c>
      <c r="F22" s="201">
        <f>'Январь-декабрь'!E194</f>
        <v>0</v>
      </c>
      <c r="G22" s="175" t="s">
        <v>3</v>
      </c>
      <c r="H22" s="13" t="s">
        <v>2</v>
      </c>
      <c r="I22" s="11" t="s">
        <v>0</v>
      </c>
      <c r="J22" s="11">
        <v>1.86</v>
      </c>
      <c r="K22" s="11">
        <v>1.58</v>
      </c>
      <c r="L22" s="10">
        <v>1.66</v>
      </c>
      <c r="M22" s="9">
        <f>K22/L22*100</f>
        <v>95.180722891566276</v>
      </c>
      <c r="N22" s="212">
        <f t="shared" si="0"/>
        <v>82.241695444476562</v>
      </c>
    </row>
    <row r="23" spans="1:14" ht="105" x14ac:dyDescent="0.25">
      <c r="A23" s="173"/>
      <c r="B23" s="174"/>
      <c r="C23" s="202"/>
      <c r="D23" s="202"/>
      <c r="E23" s="202"/>
      <c r="F23" s="202"/>
      <c r="G23" s="175"/>
      <c r="H23" s="12" t="s">
        <v>1</v>
      </c>
      <c r="I23" s="11" t="s">
        <v>0</v>
      </c>
      <c r="J23" s="11">
        <v>99</v>
      </c>
      <c r="K23" s="11">
        <v>100</v>
      </c>
      <c r="L23" s="10">
        <v>100</v>
      </c>
      <c r="M23" s="9">
        <f>L23/K23*100</f>
        <v>100</v>
      </c>
      <c r="N23" s="212"/>
    </row>
    <row r="24" spans="1:14" ht="75" x14ac:dyDescent="0.25">
      <c r="A24" s="173"/>
      <c r="B24" s="174"/>
      <c r="C24" s="203"/>
      <c r="D24" s="203"/>
      <c r="E24" s="203"/>
      <c r="F24" s="203"/>
      <c r="G24" s="175"/>
      <c r="H24" s="12" t="s">
        <v>54</v>
      </c>
      <c r="I24" s="11" t="s">
        <v>0</v>
      </c>
      <c r="J24" s="11">
        <v>0</v>
      </c>
      <c r="K24" s="11">
        <v>100</v>
      </c>
      <c r="L24" s="10">
        <v>100</v>
      </c>
      <c r="M24" s="9">
        <f>L24/K24*100</f>
        <v>100</v>
      </c>
      <c r="N24" s="212"/>
    </row>
    <row r="25" spans="1:14" x14ac:dyDescent="0.3">
      <c r="A25" s="163" t="s">
        <v>64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9"/>
    </row>
    <row r="26" spans="1:14" ht="90" x14ac:dyDescent="0.3">
      <c r="A26" s="167">
        <v>7</v>
      </c>
      <c r="B26" s="170" t="s">
        <v>66</v>
      </c>
      <c r="C26" s="47">
        <f>'Январь-декабрь'!D218</f>
        <v>0</v>
      </c>
      <c r="D26" s="47">
        <f>'Январь-декабрь'!D219</f>
        <v>0</v>
      </c>
      <c r="E26" s="47">
        <f>'Январь-декабрь'!E218</f>
        <v>0</v>
      </c>
      <c r="F26" s="47">
        <f>'Январь-декабрь'!E219</f>
        <v>0</v>
      </c>
      <c r="G26" s="164" t="s">
        <v>65</v>
      </c>
      <c r="H26" s="12" t="s">
        <v>55</v>
      </c>
      <c r="I26" s="45" t="s">
        <v>0</v>
      </c>
      <c r="J26" s="45"/>
      <c r="K26" s="45">
        <v>100</v>
      </c>
      <c r="L26" s="45">
        <v>0</v>
      </c>
      <c r="M26" s="9">
        <f t="shared" ref="M25:M34" si="1">L26/K26*100</f>
        <v>0</v>
      </c>
      <c r="N26" s="2">
        <v>0</v>
      </c>
    </row>
    <row r="27" spans="1:14" ht="165" x14ac:dyDescent="0.3">
      <c r="A27" s="168"/>
      <c r="B27" s="171"/>
      <c r="C27" s="47">
        <f>'Январь-декабрь'!D210</f>
        <v>0</v>
      </c>
      <c r="D27" s="47">
        <f>'Январь-декабрь'!D211</f>
        <v>1039.5</v>
      </c>
      <c r="E27" s="47">
        <f>'Январь-декабрь'!E210</f>
        <v>0</v>
      </c>
      <c r="F27" s="47">
        <f>'Январь-декабрь'!E211</f>
        <v>1018.48</v>
      </c>
      <c r="G27" s="165"/>
      <c r="H27" s="12" t="s">
        <v>56</v>
      </c>
      <c r="I27" s="46" t="s">
        <v>0</v>
      </c>
      <c r="J27" s="46"/>
      <c r="K27" s="45">
        <v>100</v>
      </c>
      <c r="L27" s="45">
        <v>100</v>
      </c>
      <c r="M27" s="9">
        <f t="shared" si="1"/>
        <v>100</v>
      </c>
      <c r="N27" s="2">
        <f t="shared" si="0"/>
        <v>97.977873977873983</v>
      </c>
    </row>
    <row r="28" spans="1:14" ht="90" x14ac:dyDescent="0.3">
      <c r="A28" s="168"/>
      <c r="B28" s="171"/>
      <c r="C28" s="47">
        <f>'Январь-декабрь'!D226</f>
        <v>0</v>
      </c>
      <c r="D28" s="47">
        <v>0</v>
      </c>
      <c r="E28" s="47">
        <v>0</v>
      </c>
      <c r="F28" s="47">
        <v>0</v>
      </c>
      <c r="G28" s="165"/>
      <c r="H28" s="12" t="s">
        <v>57</v>
      </c>
      <c r="I28" s="46" t="s">
        <v>0</v>
      </c>
      <c r="J28" s="46"/>
      <c r="K28" s="45">
        <v>100</v>
      </c>
      <c r="L28" s="45">
        <v>0</v>
      </c>
      <c r="M28" s="9">
        <f t="shared" si="1"/>
        <v>0</v>
      </c>
      <c r="N28" s="2">
        <v>0</v>
      </c>
    </row>
    <row r="29" spans="1:14" ht="75" x14ac:dyDescent="0.3">
      <c r="A29" s="168"/>
      <c r="B29" s="171"/>
      <c r="C29" s="47">
        <f>'Январь-декабрь'!D214</f>
        <v>0</v>
      </c>
      <c r="D29" s="47">
        <f>'Январь-декабрь'!D215</f>
        <v>50</v>
      </c>
      <c r="E29" s="47">
        <f>'Январь-декабрь'!E214</f>
        <v>0</v>
      </c>
      <c r="F29" s="47">
        <f>'Январь-декабрь'!E215</f>
        <v>0</v>
      </c>
      <c r="G29" s="165"/>
      <c r="H29" s="12" t="s">
        <v>58</v>
      </c>
      <c r="I29" s="46" t="s">
        <v>0</v>
      </c>
      <c r="J29" s="46"/>
      <c r="K29" s="45">
        <v>100</v>
      </c>
      <c r="L29" s="45">
        <v>0</v>
      </c>
      <c r="M29" s="9">
        <f t="shared" si="1"/>
        <v>0</v>
      </c>
      <c r="N29" s="2">
        <f t="shared" si="0"/>
        <v>0</v>
      </c>
    </row>
    <row r="30" spans="1:14" ht="75" x14ac:dyDescent="0.3">
      <c r="A30" s="168"/>
      <c r="B30" s="171"/>
      <c r="C30" s="47">
        <f>'Январь-декабрь'!D238</f>
        <v>0</v>
      </c>
      <c r="D30" s="47">
        <f>'Январь-декабрь'!D239</f>
        <v>35699.300000000003</v>
      </c>
      <c r="E30" s="47">
        <f>'Январь-декабрь'!E238</f>
        <v>0</v>
      </c>
      <c r="F30" s="47">
        <f>'Январь-декабрь'!E239</f>
        <v>35423.89</v>
      </c>
      <c r="G30" s="165"/>
      <c r="H30" s="12" t="s">
        <v>59</v>
      </c>
      <c r="I30" s="46" t="s">
        <v>0</v>
      </c>
      <c r="J30" s="46"/>
      <c r="K30" s="45">
        <v>100</v>
      </c>
      <c r="L30" s="45">
        <v>100</v>
      </c>
      <c r="M30" s="9">
        <f t="shared" si="1"/>
        <v>100</v>
      </c>
      <c r="N30" s="2">
        <f t="shared" si="0"/>
        <v>99.228528290470678</v>
      </c>
    </row>
    <row r="31" spans="1:14" ht="120" x14ac:dyDescent="0.3">
      <c r="A31" s="169"/>
      <c r="B31" s="172"/>
      <c r="C31" s="47">
        <f>'Январь-декабрь'!D222</f>
        <v>0</v>
      </c>
      <c r="D31" s="47">
        <f>'Январь-декабрь'!D223</f>
        <v>1964.8</v>
      </c>
      <c r="E31" s="47">
        <f>'Январь-декабрь'!E222</f>
        <v>0</v>
      </c>
      <c r="F31" s="47">
        <f>'Январь-декабрь'!E223</f>
        <v>1884.81</v>
      </c>
      <c r="G31" s="165"/>
      <c r="H31" s="12" t="s">
        <v>60</v>
      </c>
      <c r="I31" s="46" t="s">
        <v>0</v>
      </c>
      <c r="J31" s="46"/>
      <c r="K31" s="45">
        <v>100</v>
      </c>
      <c r="L31" s="45">
        <v>100</v>
      </c>
      <c r="M31" s="9">
        <f t="shared" si="1"/>
        <v>100</v>
      </c>
      <c r="N31" s="2">
        <f t="shared" si="0"/>
        <v>95.928847719869708</v>
      </c>
    </row>
    <row r="32" spans="1:14" ht="45" x14ac:dyDescent="0.3">
      <c r="A32" s="167">
        <v>8</v>
      </c>
      <c r="B32" s="170" t="s">
        <v>67</v>
      </c>
      <c r="C32" s="47">
        <f>'Январь-декабрь'!D206</f>
        <v>0</v>
      </c>
      <c r="D32" s="47">
        <f>'Январь-декабрь'!D207</f>
        <v>1495</v>
      </c>
      <c r="E32" s="47">
        <f>'Январь-декабрь'!E206</f>
        <v>0</v>
      </c>
      <c r="F32" s="47">
        <f>'Январь-декабрь'!E207</f>
        <v>1495</v>
      </c>
      <c r="G32" s="165"/>
      <c r="H32" s="12" t="s">
        <v>61</v>
      </c>
      <c r="I32" s="46" t="s">
        <v>0</v>
      </c>
      <c r="J32" s="46"/>
      <c r="K32" s="45">
        <v>100</v>
      </c>
      <c r="L32" s="45">
        <v>100</v>
      </c>
      <c r="M32" s="9">
        <f t="shared" si="1"/>
        <v>100</v>
      </c>
      <c r="N32" s="2">
        <f t="shared" si="0"/>
        <v>100</v>
      </c>
    </row>
    <row r="33" spans="1:15" ht="60" x14ac:dyDescent="0.3">
      <c r="A33" s="168"/>
      <c r="B33" s="171"/>
      <c r="C33" s="47">
        <f>'Январь-декабрь'!D230</f>
        <v>0</v>
      </c>
      <c r="D33" s="47">
        <f>'Январь-декабрь'!D231</f>
        <v>667.1</v>
      </c>
      <c r="E33" s="47">
        <f>'Январь-декабрь'!E230</f>
        <v>0</v>
      </c>
      <c r="F33" s="47">
        <f>'Январь-декабрь'!E231</f>
        <v>566.54</v>
      </c>
      <c r="G33" s="165"/>
      <c r="H33" s="12" t="s">
        <v>62</v>
      </c>
      <c r="I33" s="46" t="s">
        <v>0</v>
      </c>
      <c r="J33" s="46"/>
      <c r="K33" s="45">
        <v>100</v>
      </c>
      <c r="L33" s="45">
        <v>100</v>
      </c>
      <c r="M33" s="9">
        <f t="shared" si="1"/>
        <v>100</v>
      </c>
      <c r="N33" s="2">
        <f t="shared" si="0"/>
        <v>84.925798231149756</v>
      </c>
    </row>
    <row r="34" spans="1:15" ht="30" x14ac:dyDescent="0.3">
      <c r="A34" s="169"/>
      <c r="B34" s="172"/>
      <c r="C34" s="47">
        <f>'Январь-декабрь'!D234</f>
        <v>0</v>
      </c>
      <c r="D34" s="47">
        <f>'Январь-декабрь'!D235</f>
        <v>18009.8</v>
      </c>
      <c r="E34" s="47">
        <f>'Январь-декабрь'!E234</f>
        <v>0</v>
      </c>
      <c r="F34" s="47">
        <f>'Январь-декабрь'!E235</f>
        <v>17661.72</v>
      </c>
      <c r="G34" s="166"/>
      <c r="H34" s="12" t="s">
        <v>63</v>
      </c>
      <c r="I34" s="46" t="s">
        <v>0</v>
      </c>
      <c r="J34" s="46"/>
      <c r="K34" s="45">
        <v>100</v>
      </c>
      <c r="L34" s="45">
        <v>100</v>
      </c>
      <c r="M34" s="9">
        <f t="shared" si="1"/>
        <v>100</v>
      </c>
      <c r="N34" s="2">
        <f t="shared" si="0"/>
        <v>98.067274483892106</v>
      </c>
    </row>
    <row r="35" spans="1:15" s="211" customFormat="1" x14ac:dyDescent="0.3">
      <c r="A35" s="205" t="s">
        <v>163</v>
      </c>
      <c r="B35" s="206"/>
      <c r="C35" s="207">
        <f>C6+C7+C9+C10+C11+C12+C13+C15+C16+C18+C20+C22+C26+C27+C28+C29+C30+C31+C32+C33+C34</f>
        <v>451368.73000000004</v>
      </c>
      <c r="D35" s="207">
        <f t="shared" ref="D35:F35" si="2">D6+D7+D9+D10+D11+D12+D13+D15+D16+D18+D20+D22+D26+D27+D28+D29+D30+D31+D32+D33+D34</f>
        <v>1245655.0300000003</v>
      </c>
      <c r="E35" s="207">
        <f t="shared" si="2"/>
        <v>431783.07999999996</v>
      </c>
      <c r="F35" s="207">
        <f t="shared" si="2"/>
        <v>1241617.95</v>
      </c>
      <c r="G35" s="208"/>
      <c r="H35" s="209"/>
      <c r="I35" s="209"/>
      <c r="J35" s="209"/>
      <c r="K35" s="209"/>
      <c r="L35" s="210"/>
      <c r="N35" s="2"/>
      <c r="O35" s="1"/>
    </row>
    <row r="36" spans="1:15" x14ac:dyDescent="0.3">
      <c r="C36" s="204">
        <f>C35+D35</f>
        <v>1697023.7600000002</v>
      </c>
      <c r="D36" s="204"/>
      <c r="E36" s="204">
        <f>E35+F35</f>
        <v>1673401.0299999998</v>
      </c>
      <c r="F36" s="204"/>
    </row>
  </sheetData>
  <mergeCells count="43">
    <mergeCell ref="N22:N24"/>
    <mergeCell ref="C36:D36"/>
    <mergeCell ref="E36:F36"/>
    <mergeCell ref="A35:B35"/>
    <mergeCell ref="A1:L1"/>
    <mergeCell ref="A2:A3"/>
    <mergeCell ref="B2:B3"/>
    <mergeCell ref="C2:D2"/>
    <mergeCell ref="E2:F2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5:L5"/>
    <mergeCell ref="A6:A7"/>
    <mergeCell ref="B6:B7"/>
    <mergeCell ref="A8:L8"/>
    <mergeCell ref="A9:A13"/>
    <mergeCell ref="B9:B13"/>
    <mergeCell ref="A14:L14"/>
    <mergeCell ref="A15:A16"/>
    <mergeCell ref="B15:B16"/>
    <mergeCell ref="A22:A24"/>
    <mergeCell ref="B22:B24"/>
    <mergeCell ref="G22:G24"/>
    <mergeCell ref="A17:L17"/>
    <mergeCell ref="A19:L19"/>
    <mergeCell ref="A21:L21"/>
    <mergeCell ref="C22:C24"/>
    <mergeCell ref="D22:D24"/>
    <mergeCell ref="E22:E24"/>
    <mergeCell ref="F22:F24"/>
    <mergeCell ref="A25:L25"/>
    <mergeCell ref="G26:G34"/>
    <mergeCell ref="A32:A34"/>
    <mergeCell ref="B32:B34"/>
    <mergeCell ref="B26:B31"/>
    <mergeCell ref="A26:A31"/>
  </mergeCells>
  <pageMargins left="0.78740157480314965" right="0.78740157480314965" top="0.78740157480314965" bottom="0.39370078740157483" header="0" footer="0"/>
  <pageSetup paperSize="9" scale="58" fitToHeight="4" orientation="landscape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Январь-декабрь</vt:lpstr>
      <vt:lpstr>Отчет за 2018 год</vt:lpstr>
      <vt:lpstr>'Отчет за 2018 год'!Заголовки_для_печати</vt:lpstr>
      <vt:lpstr>'Январь-декабрь'!Заголовки_для_печати</vt:lpstr>
      <vt:lpstr>'Отчет за 2018 год'!Область_печати</vt:lpstr>
      <vt:lpstr>'Январь-декабрь'!Область_печати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Уварова</dc:creator>
  <cp:lastModifiedBy>Полина Уварова</cp:lastModifiedBy>
  <cp:lastPrinted>2019-03-12T14:07:42Z</cp:lastPrinted>
  <dcterms:created xsi:type="dcterms:W3CDTF">2019-02-08T09:17:53Z</dcterms:created>
  <dcterms:modified xsi:type="dcterms:W3CDTF">2019-03-12T14:07:46Z</dcterms:modified>
</cp:coreProperties>
</file>